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F4D6EA2D-ECE4-486B-A82A-9C3AB8ED0DBF}" xr6:coauthVersionLast="38" xr6:coauthVersionMax="38" xr10:uidLastSave="{00000000-0000-0000-0000-000000000000}"/>
  <bookViews>
    <workbookView xWindow="0" yWindow="0" windowWidth="20490" windowHeight="7545" activeTab="5" xr2:uid="{00000000-000D-0000-FFFF-FFFF00000000}"/>
  </bookViews>
  <sheets>
    <sheet name="Seletuskiri" sheetId="5" r:id="rId1"/>
    <sheet name="materjali kulu" sheetId="2" r:id="rId2"/>
    <sheet name="protsessi aeg" sheetId="3" r:id="rId3"/>
    <sheet name="Omahind" sheetId="1" r:id="rId4"/>
    <sheet name="Turuhind" sheetId="4" r:id="rId5"/>
    <sheet name="materjali hinnad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6" i="6"/>
  <c r="C4" i="6"/>
  <c r="C3" i="6"/>
  <c r="N7" i="4"/>
  <c r="K70" i="4"/>
  <c r="F15" i="1" l="1"/>
  <c r="G11" i="3" l="1"/>
  <c r="L68" i="4"/>
  <c r="J68" i="4"/>
  <c r="M67" i="4"/>
  <c r="N67" i="4" s="1"/>
  <c r="K67" i="4"/>
  <c r="M66" i="4"/>
  <c r="N66" i="4" s="1"/>
  <c r="K66" i="4"/>
  <c r="M65" i="4"/>
  <c r="N65" i="4" s="1"/>
  <c r="K65" i="4"/>
  <c r="M64" i="4"/>
  <c r="N64" i="4" s="1"/>
  <c r="K64" i="4"/>
  <c r="M63" i="4"/>
  <c r="N63" i="4" s="1"/>
  <c r="K63" i="4"/>
  <c r="M62" i="4"/>
  <c r="N62" i="4" s="1"/>
  <c r="K62" i="4"/>
  <c r="M61" i="4"/>
  <c r="N61" i="4" s="1"/>
  <c r="K61" i="4"/>
  <c r="M60" i="4"/>
  <c r="N60" i="4" s="1"/>
  <c r="K60" i="4"/>
  <c r="M59" i="4"/>
  <c r="N59" i="4" s="1"/>
  <c r="K59" i="4"/>
  <c r="M58" i="4"/>
  <c r="N58" i="4" s="1"/>
  <c r="K58" i="4"/>
  <c r="M57" i="4"/>
  <c r="N57" i="4" s="1"/>
  <c r="K57" i="4"/>
  <c r="M56" i="4"/>
  <c r="N56" i="4" s="1"/>
  <c r="K56" i="4"/>
  <c r="M55" i="4"/>
  <c r="N55" i="4" s="1"/>
  <c r="K55" i="4"/>
  <c r="M54" i="4"/>
  <c r="N54" i="4" s="1"/>
  <c r="K54" i="4"/>
  <c r="M53" i="4"/>
  <c r="N53" i="4" s="1"/>
  <c r="K53" i="4"/>
  <c r="M52" i="4"/>
  <c r="N52" i="4" s="1"/>
  <c r="K52" i="4"/>
  <c r="M51" i="4"/>
  <c r="N51" i="4" s="1"/>
  <c r="K51" i="4"/>
  <c r="K68" i="4" l="1"/>
  <c r="K46" i="4" l="1"/>
  <c r="L21" i="4" l="1"/>
  <c r="J21" i="4"/>
  <c r="M20" i="4"/>
  <c r="N20" i="4" s="1"/>
  <c r="K20" i="4"/>
  <c r="M19" i="4"/>
  <c r="N19" i="4" s="1"/>
  <c r="K19" i="4"/>
  <c r="M18" i="4"/>
  <c r="N18" i="4" s="1"/>
  <c r="K18" i="4"/>
  <c r="M17" i="4"/>
  <c r="N17" i="4" s="1"/>
  <c r="K17" i="4"/>
  <c r="M16" i="4"/>
  <c r="N16" i="4" s="1"/>
  <c r="K16" i="4"/>
  <c r="M15" i="4"/>
  <c r="N15" i="4" s="1"/>
  <c r="K15" i="4"/>
  <c r="M14" i="4"/>
  <c r="N14" i="4" s="1"/>
  <c r="K14" i="4"/>
  <c r="M13" i="4"/>
  <c r="N13" i="4" s="1"/>
  <c r="K13" i="4"/>
  <c r="M12" i="4"/>
  <c r="N12" i="4" s="1"/>
  <c r="K12" i="4"/>
  <c r="M11" i="4"/>
  <c r="N11" i="4" s="1"/>
  <c r="K11" i="4"/>
  <c r="M10" i="4"/>
  <c r="N10" i="4" s="1"/>
  <c r="K10" i="4"/>
  <c r="M9" i="4"/>
  <c r="N9" i="4" s="1"/>
  <c r="K9" i="4"/>
  <c r="M8" i="4"/>
  <c r="N8" i="4" s="1"/>
  <c r="K8" i="4"/>
  <c r="M7" i="4"/>
  <c r="K7" i="4"/>
  <c r="M6" i="4"/>
  <c r="N6" i="4" s="1"/>
  <c r="K6" i="4"/>
  <c r="M5" i="4"/>
  <c r="N5" i="4" s="1"/>
  <c r="K5" i="4"/>
  <c r="M4" i="4"/>
  <c r="N4" i="4" s="1"/>
  <c r="K4" i="4"/>
  <c r="K21" i="4" l="1"/>
  <c r="K23" i="4" s="1"/>
  <c r="F10" i="1"/>
  <c r="F4" i="2" l="1"/>
  <c r="F9" i="1" l="1"/>
  <c r="F11" i="1" s="1"/>
  <c r="F8" i="1"/>
  <c r="F7" i="1"/>
  <c r="H5" i="3"/>
  <c r="H4" i="3"/>
  <c r="F5" i="3"/>
  <c r="F4" i="3"/>
  <c r="E5" i="3"/>
  <c r="E6" i="3"/>
  <c r="F6" i="3" s="1"/>
  <c r="H6" i="3" s="1"/>
  <c r="E4" i="3"/>
  <c r="F6" i="1"/>
  <c r="F5" i="1"/>
  <c r="E4" i="2"/>
  <c r="D4" i="2"/>
  <c r="C4" i="2"/>
  <c r="F13" i="1" l="1"/>
  <c r="F12" i="1"/>
  <c r="F8" i="3"/>
  <c r="H8" i="3"/>
  <c r="H10" i="3" s="1"/>
  <c r="E8" i="3"/>
  <c r="G11" i="1" l="1"/>
  <c r="G12" i="1" l="1"/>
  <c r="G13" i="1"/>
  <c r="E16" i="1" l="1"/>
  <c r="F14" i="1"/>
  <c r="G15" i="1"/>
  <c r="G14" i="1" s="1"/>
</calcChain>
</file>

<file path=xl/sharedStrings.xml><?xml version="1.0" encoding="utf-8"?>
<sst xmlns="http://schemas.openxmlformats.org/spreadsheetml/2006/main" count="403" uniqueCount="147">
  <si>
    <t>Kirjeldus</t>
  </si>
  <si>
    <t>Transport</t>
  </si>
  <si>
    <t>Instrumendid</t>
  </si>
  <si>
    <t>Tootmisaeg</t>
  </si>
  <si>
    <t>Tootmise aeg</t>
  </si>
  <si>
    <t>töötlemine</t>
  </si>
  <si>
    <t>Saagimine</t>
  </si>
  <si>
    <t>Tsüklikestvus (min)</t>
  </si>
  <si>
    <t>kogus (tk/h)</t>
  </si>
  <si>
    <t>Kogus(tk/8h)</t>
  </si>
  <si>
    <t>Materjali keskmine vajadus 8 h tööpäev</t>
  </si>
  <si>
    <t>ühik</t>
  </si>
  <si>
    <t>kulu(jm/8h)</t>
  </si>
  <si>
    <t>Materjal(tk/jm)</t>
  </si>
  <si>
    <t>kogus</t>
  </si>
  <si>
    <t>jm</t>
  </si>
  <si>
    <t>summa</t>
  </si>
  <si>
    <t>o-hind</t>
  </si>
  <si>
    <r>
      <t xml:space="preserve">Materjal </t>
    </r>
    <r>
      <rPr>
        <sz val="11"/>
        <color theme="1"/>
        <rFont val="Calibri"/>
        <family val="2"/>
        <charset val="186"/>
      </rPr>
      <t>Ø45</t>
    </r>
  </si>
  <si>
    <t>km</t>
  </si>
  <si>
    <t>eur</t>
  </si>
  <si>
    <t>min</t>
  </si>
  <si>
    <t>h</t>
  </si>
  <si>
    <t>Arvestus 1 tööpäeva kohta</t>
  </si>
  <si>
    <t>Abiaeg, seadistamine</t>
  </si>
  <si>
    <t>kestvus(tk/aeg)</t>
  </si>
  <si>
    <t>kokku(80tk/min)</t>
  </si>
  <si>
    <t>kokku(80tk/H)</t>
  </si>
  <si>
    <t>kokku</t>
  </si>
  <si>
    <t>Sum</t>
  </si>
  <si>
    <t>müügihind</t>
  </si>
  <si>
    <t>kasumlikkus</t>
  </si>
  <si>
    <t xml:space="preserve">Puhastamine,Pakkimine </t>
  </si>
  <si>
    <t>mass</t>
  </si>
  <si>
    <t>omahind teenusele</t>
  </si>
  <si>
    <t>kuu 20tp</t>
  </si>
  <si>
    <t>%</t>
  </si>
  <si>
    <t>tööjõud(treimine)</t>
  </si>
  <si>
    <t>tööjõud(ettevalmistus)</t>
  </si>
  <si>
    <t>üldhalduskulud</t>
  </si>
  <si>
    <t>muud kulud</t>
  </si>
  <si>
    <t>Tegelik vajadus, 10-15%/jm</t>
  </si>
  <si>
    <t>Hinnapakkumine Istrek 4.09.2017</t>
  </si>
  <si>
    <t>Joonis</t>
  </si>
  <si>
    <t>Nimetus</t>
  </si>
  <si>
    <t>Materjal</t>
  </si>
  <si>
    <t>L1</t>
  </si>
  <si>
    <t>L2</t>
  </si>
  <si>
    <t>Kogus</t>
  </si>
  <si>
    <t>tk/hind</t>
  </si>
  <si>
    <t>Kokku</t>
  </si>
  <si>
    <t>kg kokku</t>
  </si>
  <si>
    <t>kg</t>
  </si>
  <si>
    <t>hind 1tk/kg</t>
  </si>
  <si>
    <t>NG3</t>
  </si>
  <si>
    <t>●</t>
  </si>
  <si>
    <t>Ø118/63</t>
  </si>
  <si>
    <t>S235</t>
  </si>
  <si>
    <t>12tk x 44,33eur/tk+km</t>
  </si>
  <si>
    <t>K265791</t>
  </si>
  <si>
    <t>RF9</t>
  </si>
  <si>
    <t>Ø70</t>
  </si>
  <si>
    <t>42CrMO4</t>
  </si>
  <si>
    <t>6tk x 67,06eur/tk+km</t>
  </si>
  <si>
    <t>K294171</t>
  </si>
  <si>
    <t>RF8</t>
  </si>
  <si>
    <t>Ø40h9</t>
  </si>
  <si>
    <t>S355</t>
  </si>
  <si>
    <t>6tk x 29,52eur/tk+km</t>
  </si>
  <si>
    <t>K380731</t>
  </si>
  <si>
    <t>MT11</t>
  </si>
  <si>
    <t>○</t>
  </si>
  <si>
    <r>
      <rPr>
        <sz val="12"/>
        <rFont val="Calibri"/>
        <family val="2"/>
        <charset val="186"/>
      </rPr>
      <t>Ø</t>
    </r>
    <r>
      <rPr>
        <sz val="12"/>
        <rFont val="Times New Roman"/>
        <family val="1"/>
        <charset val="186"/>
      </rPr>
      <t>30h9</t>
    </r>
  </si>
  <si>
    <t>6tk x 48,94eur/tk+km</t>
  </si>
  <si>
    <t>K392741</t>
  </si>
  <si>
    <t>PN3</t>
  </si>
  <si>
    <t>Ø115</t>
  </si>
  <si>
    <t>Polüamiid</t>
  </si>
  <si>
    <t>6tk x 43,78eur/tk+km</t>
  </si>
  <si>
    <t>K423681</t>
  </si>
  <si>
    <t>PN4</t>
  </si>
  <si>
    <t>Ø8 h9</t>
  </si>
  <si>
    <t>S335</t>
  </si>
  <si>
    <t>6tk x 15,15eur/tk+km</t>
  </si>
  <si>
    <t>K429551</t>
  </si>
  <si>
    <t>NG11</t>
  </si>
  <si>
    <t>Ø80</t>
  </si>
  <si>
    <t>6tk x 85,14eur/tk+km</t>
  </si>
  <si>
    <t>K461411</t>
  </si>
  <si>
    <t>PN19</t>
  </si>
  <si>
    <t>Ø30</t>
  </si>
  <si>
    <t>12tk x 19,73eur/tk+km</t>
  </si>
  <si>
    <t>K505571</t>
  </si>
  <si>
    <t>RF10</t>
  </si>
  <si>
    <t>Ø60</t>
  </si>
  <si>
    <t>6tk x 46,61eur/tk+km</t>
  </si>
  <si>
    <t>K526711</t>
  </si>
  <si>
    <t>PT6</t>
  </si>
  <si>
    <t>Ø35h9</t>
  </si>
  <si>
    <t>6tk x 38,79eur/tk+km</t>
  </si>
  <si>
    <t>K529841</t>
  </si>
  <si>
    <t>RF6</t>
  </si>
  <si>
    <t>6tk x 36,08eur/tk+km</t>
  </si>
  <si>
    <t>K530541</t>
  </si>
  <si>
    <t>PT9</t>
  </si>
  <si>
    <t>6tk x 32,57eur/tk+km</t>
  </si>
  <si>
    <t>K571621</t>
  </si>
  <si>
    <t>PN15</t>
  </si>
  <si>
    <t>Ø30h9</t>
  </si>
  <si>
    <t>6tk x 20,05eur/tk+km</t>
  </si>
  <si>
    <t>K571941</t>
  </si>
  <si>
    <t>PN16</t>
  </si>
  <si>
    <t>Ø25h9</t>
  </si>
  <si>
    <t>6tk x 35,56eur/tk+km</t>
  </si>
  <si>
    <t>K571951</t>
  </si>
  <si>
    <t>NG6</t>
  </si>
  <si>
    <t>6tk x 195,88eur/tk+km</t>
  </si>
  <si>
    <t>K572361</t>
  </si>
  <si>
    <t>PT8</t>
  </si>
  <si>
    <t>6tk x 33,23eur/tk+km</t>
  </si>
  <si>
    <t>K573131</t>
  </si>
  <si>
    <t>GB2</t>
  </si>
  <si>
    <t>34CrNiMo6</t>
  </si>
  <si>
    <t>6tk x 47,64eur/tk+km</t>
  </si>
  <si>
    <t>K574191</t>
  </si>
  <si>
    <t>eur/kg</t>
  </si>
  <si>
    <t>Hinnapakkumine Custom Metal OÜ</t>
  </si>
  <si>
    <t>HIND</t>
  </si>
  <si>
    <t>Hinnapakkumine Smidt Metall 4.09.2017</t>
  </si>
  <si>
    <t>tunnihind</t>
  </si>
  <si>
    <r>
      <rPr>
        <b/>
        <sz val="11"/>
        <color theme="1"/>
        <rFont val="Calibri"/>
        <family val="2"/>
        <charset val="186"/>
        <scheme val="minor"/>
      </rPr>
      <t>materjali kulu</t>
    </r>
    <r>
      <rPr>
        <sz val="11"/>
        <color theme="1"/>
        <rFont val="Calibri"/>
        <family val="2"/>
        <scheme val="minor"/>
      </rPr>
      <t>- seadme tööks vajalik sisend, teenuse osutamiseks</t>
    </r>
  </si>
  <si>
    <r>
      <rPr>
        <b/>
        <sz val="11"/>
        <color theme="1"/>
        <rFont val="Calibri"/>
        <family val="2"/>
        <charset val="186"/>
        <scheme val="minor"/>
      </rPr>
      <t>protsessi aeg</t>
    </r>
    <r>
      <rPr>
        <sz val="11"/>
        <color theme="1"/>
        <rFont val="Calibri"/>
        <family val="2"/>
        <scheme val="minor"/>
      </rPr>
      <t>- aeg mida müüakse teenuse tellijale</t>
    </r>
  </si>
  <si>
    <t>Toodangu müügihind mass/hind    kg/eur</t>
  </si>
  <si>
    <t>turuhind mass/hind kesk. kg/eur</t>
  </si>
  <si>
    <r>
      <rPr>
        <b/>
        <sz val="11"/>
        <color theme="1"/>
        <rFont val="Calibri"/>
        <family val="2"/>
        <charset val="186"/>
        <scheme val="minor"/>
      </rPr>
      <t>Omahind</t>
    </r>
    <r>
      <rPr>
        <sz val="11"/>
        <color theme="1"/>
        <rFont val="Calibri"/>
        <family val="2"/>
        <scheme val="minor"/>
      </rPr>
      <t>- hind mis on aluseks teenuse müügihinna kujundamisel</t>
    </r>
  </si>
  <si>
    <t>Teenuse pakkumisel hinna kujunemine!</t>
  </si>
  <si>
    <r>
      <rPr>
        <b/>
        <sz val="11"/>
        <color theme="1"/>
        <rFont val="Calibri"/>
        <family val="2"/>
        <charset val="186"/>
        <scheme val="minor"/>
      </rPr>
      <t>turuhind-</t>
    </r>
    <r>
      <rPr>
        <sz val="11"/>
        <color theme="1"/>
        <rFont val="Calibri"/>
        <family val="2"/>
        <charset val="186"/>
        <scheme val="minor"/>
      </rPr>
      <t xml:space="preserve"> teenuse pakkujate hinnatase</t>
    </r>
  </si>
  <si>
    <t xml:space="preserve">Järeldus: Müügihinna kujundamisel on hind välja kujunenud teenuse põhjal hinnanguline, kuid antud näide iseloomustab kõiki nüansse, et tootmine saaks toimida sellist sisu arvestades. </t>
  </si>
  <si>
    <t>Metalcut Oü teenuse Hinnakalkulatsioon</t>
  </si>
  <si>
    <t>Prognoos  teenuse hinnale päeva kohta(võttes võrdluseks turuhindasid ca 20.4eur/kg)</t>
  </si>
  <si>
    <t>Finantsprognooside tabelis "tooted" teenusehinna määramisel on võetud aluseks hinnakalkulatsioon.</t>
  </si>
  <si>
    <t>Teras</t>
  </si>
  <si>
    <t>pronks</t>
  </si>
  <si>
    <t>alumiinium</t>
  </si>
  <si>
    <t>roostevaba</t>
  </si>
  <si>
    <t>materjal toore eur/kg</t>
  </si>
  <si>
    <t>treimise teenus eur/kg(hind kalkulaatorile)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</si>
</sst>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u/>
      <sz val="14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theme="1"/>
      <name val="Calibri"/>
      <family val="2"/>
      <scheme val="minor"/>
    </font>
    <font>
      <sz val="12"/>
      <name val="Times New Roman"/>
      <family val="2"/>
      <charset val="186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6" fillId="0" borderId="0" xfId="0" applyFont="1"/>
    <xf numFmtId="0" fontId="0" fillId="2" borderId="1" xfId="0" applyFill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2" fillId="0" borderId="1" xfId="0" applyFont="1" applyFill="1" applyBorder="1"/>
    <xf numFmtId="0" fontId="0" fillId="0" borderId="3" xfId="0" applyFill="1" applyBorder="1"/>
    <xf numFmtId="2" fontId="0" fillId="5" borderId="0" xfId="0" applyNumberFormat="1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8" fillId="5" borderId="0" xfId="0" applyFont="1" applyFill="1"/>
    <xf numFmtId="0" fontId="14" fillId="6" borderId="0" xfId="0" applyFont="1" applyFill="1"/>
    <xf numFmtId="0" fontId="8" fillId="7" borderId="0" xfId="0" applyFont="1" applyFill="1"/>
    <xf numFmtId="0" fontId="0" fillId="7" borderId="0" xfId="0" applyFill="1"/>
    <xf numFmtId="0" fontId="14" fillId="8" borderId="0" xfId="0" applyFont="1" applyFill="1"/>
    <xf numFmtId="0" fontId="0" fillId="8" borderId="0" xfId="0" applyFill="1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0E77-40EA-4F0F-98F5-FB70BF4D3B07}">
  <dimension ref="A3:F14"/>
  <sheetViews>
    <sheetView workbookViewId="0">
      <selection activeCell="I17" sqref="I17"/>
    </sheetView>
  </sheetViews>
  <sheetFormatPr defaultRowHeight="15" x14ac:dyDescent="0.25"/>
  <sheetData>
    <row r="3" spans="1:6" ht="18.75" x14ac:dyDescent="0.3">
      <c r="A3" s="42" t="s">
        <v>135</v>
      </c>
      <c r="B3" s="42"/>
      <c r="C3" s="42"/>
      <c r="D3" s="42"/>
      <c r="E3" s="42"/>
      <c r="F3" s="43"/>
    </row>
    <row r="4" spans="1:6" x14ac:dyDescent="0.25">
      <c r="A4" s="1">
        <v>1</v>
      </c>
      <c r="B4" s="44" t="s">
        <v>130</v>
      </c>
    </row>
    <row r="5" spans="1:6" x14ac:dyDescent="0.25">
      <c r="A5" s="1"/>
    </row>
    <row r="6" spans="1:6" x14ac:dyDescent="0.25">
      <c r="A6" s="1">
        <v>2</v>
      </c>
      <c r="B6" s="44" t="s">
        <v>131</v>
      </c>
    </row>
    <row r="7" spans="1:6" x14ac:dyDescent="0.25">
      <c r="A7" s="1"/>
    </row>
    <row r="8" spans="1:6" x14ac:dyDescent="0.25">
      <c r="A8" s="1">
        <v>3</v>
      </c>
      <c r="B8" s="44" t="s">
        <v>134</v>
      </c>
    </row>
    <row r="9" spans="1:6" x14ac:dyDescent="0.25">
      <c r="A9" s="1"/>
    </row>
    <row r="10" spans="1:6" x14ac:dyDescent="0.25">
      <c r="A10" s="1">
        <v>4</v>
      </c>
      <c r="B10" s="44" t="s">
        <v>136</v>
      </c>
    </row>
    <row r="14" spans="1:6" x14ac:dyDescent="0.25">
      <c r="A14" t="s">
        <v>140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view="pageLayout" zoomScaleNormal="190" workbookViewId="0">
      <selection activeCell="E15" sqref="E15"/>
    </sheetView>
  </sheetViews>
  <sheetFormatPr defaultRowHeight="15" x14ac:dyDescent="0.25"/>
  <cols>
    <col min="1" max="1" width="13.140625" customWidth="1"/>
    <col min="2" max="2" width="16.28515625" customWidth="1"/>
    <col min="3" max="3" width="12.140625" customWidth="1"/>
    <col min="4" max="4" width="11.28515625" customWidth="1"/>
    <col min="5" max="5" width="12.7109375" customWidth="1"/>
    <col min="6" max="6" width="14.7109375" customWidth="1"/>
  </cols>
  <sheetData>
    <row r="1" spans="1:6" x14ac:dyDescent="0.25">
      <c r="A1" t="s">
        <v>10</v>
      </c>
    </row>
    <row r="3" spans="1:6" ht="45" x14ac:dyDescent="0.25">
      <c r="A3" s="19" t="s">
        <v>13</v>
      </c>
      <c r="B3" s="19" t="s">
        <v>7</v>
      </c>
      <c r="C3" s="19" t="s">
        <v>8</v>
      </c>
      <c r="D3" s="19" t="s">
        <v>9</v>
      </c>
      <c r="E3" s="19" t="s">
        <v>12</v>
      </c>
      <c r="F3" s="18" t="s">
        <v>41</v>
      </c>
    </row>
    <row r="4" spans="1:6" x14ac:dyDescent="0.25">
      <c r="A4" s="13">
        <v>0.15</v>
      </c>
      <c r="B4" s="13">
        <v>6</v>
      </c>
      <c r="C4" s="13">
        <f>60/B4</f>
        <v>10</v>
      </c>
      <c r="D4" s="13">
        <f>C4*8</f>
        <v>80</v>
      </c>
      <c r="E4" s="13">
        <f>A4*D4</f>
        <v>12</v>
      </c>
      <c r="F4" s="13">
        <f>E4*1.15</f>
        <v>13.799999999999999</v>
      </c>
    </row>
    <row r="5" spans="1:6" x14ac:dyDescent="0.25">
      <c r="A5" s="13"/>
      <c r="B5" s="13"/>
      <c r="C5" s="13"/>
      <c r="D5" s="13"/>
      <c r="E5" s="13"/>
      <c r="F5" s="13"/>
    </row>
    <row r="6" spans="1:6" x14ac:dyDescent="0.25">
      <c r="A6" s="13"/>
      <c r="B6" s="13"/>
      <c r="C6" s="13"/>
      <c r="D6" s="13"/>
      <c r="E6" s="13"/>
      <c r="F6" s="13"/>
    </row>
    <row r="7" spans="1:6" x14ac:dyDescent="0.25">
      <c r="A7" s="13"/>
      <c r="B7" s="13"/>
      <c r="C7" s="13"/>
      <c r="D7" s="13"/>
      <c r="E7" s="13"/>
      <c r="F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1"/>
  <sheetViews>
    <sheetView view="pageLayout" zoomScaleNormal="160" workbookViewId="0">
      <selection activeCell="G11" sqref="G11"/>
    </sheetView>
  </sheetViews>
  <sheetFormatPr defaultRowHeight="15" x14ac:dyDescent="0.25"/>
  <cols>
    <col min="1" max="1" width="20.7109375" customWidth="1"/>
    <col min="2" max="2" width="12.85546875" customWidth="1"/>
    <col min="3" max="3" width="4.7109375" customWidth="1"/>
    <col min="4" max="4" width="5.7109375" customWidth="1"/>
    <col min="5" max="5" width="14.42578125" customWidth="1"/>
    <col min="6" max="6" width="11.140625" customWidth="1"/>
    <col min="7" max="7" width="6.7109375" customWidth="1"/>
  </cols>
  <sheetData>
    <row r="2" spans="1:8" s="14" customFormat="1" ht="18.75" x14ac:dyDescent="0.3">
      <c r="A2" s="17" t="s">
        <v>23</v>
      </c>
    </row>
    <row r="3" spans="1:8" x14ac:dyDescent="0.25">
      <c r="A3" s="16" t="s">
        <v>4</v>
      </c>
      <c r="B3" s="16" t="s">
        <v>25</v>
      </c>
      <c r="C3" s="16" t="s">
        <v>11</v>
      </c>
      <c r="D3" s="16" t="s">
        <v>14</v>
      </c>
      <c r="E3" s="16" t="s">
        <v>26</v>
      </c>
      <c r="F3" s="16" t="s">
        <v>27</v>
      </c>
      <c r="G3" s="16" t="s">
        <v>20</v>
      </c>
      <c r="H3" s="16" t="s">
        <v>28</v>
      </c>
    </row>
    <row r="4" spans="1:8" x14ac:dyDescent="0.25">
      <c r="A4" s="11" t="s">
        <v>6</v>
      </c>
      <c r="B4" s="2">
        <v>1.5</v>
      </c>
      <c r="C4" s="2" t="s">
        <v>21</v>
      </c>
      <c r="D4" s="2">
        <v>80</v>
      </c>
      <c r="E4" s="2">
        <f>B4*D4</f>
        <v>120</v>
      </c>
      <c r="F4" s="2">
        <f>E4/60</f>
        <v>2</v>
      </c>
      <c r="G4" s="2">
        <v>25</v>
      </c>
      <c r="H4" s="2">
        <f>F4*G4</f>
        <v>50</v>
      </c>
    </row>
    <row r="5" spans="1:8" x14ac:dyDescent="0.25">
      <c r="A5" s="11" t="s">
        <v>5</v>
      </c>
      <c r="B5" s="2">
        <v>6</v>
      </c>
      <c r="C5" s="2" t="s">
        <v>21</v>
      </c>
      <c r="D5" s="2">
        <v>80</v>
      </c>
      <c r="E5" s="2">
        <f t="shared" ref="E5:E6" si="0">B5*D5</f>
        <v>480</v>
      </c>
      <c r="F5" s="2">
        <f t="shared" ref="F5:F6" si="1">E5/60</f>
        <v>8</v>
      </c>
      <c r="G5" s="2">
        <v>60</v>
      </c>
      <c r="H5" s="2">
        <f t="shared" ref="H5:H6" si="2">F5*G5</f>
        <v>480</v>
      </c>
    </row>
    <row r="6" spans="1:8" x14ac:dyDescent="0.25">
      <c r="A6" s="11" t="s">
        <v>32</v>
      </c>
      <c r="B6" s="2">
        <v>1.8</v>
      </c>
      <c r="C6" s="2" t="s">
        <v>21</v>
      </c>
      <c r="D6" s="2">
        <v>80</v>
      </c>
      <c r="E6" s="2">
        <f t="shared" si="0"/>
        <v>144</v>
      </c>
      <c r="F6" s="2">
        <f t="shared" si="1"/>
        <v>2.4</v>
      </c>
      <c r="G6" s="2">
        <v>25</v>
      </c>
      <c r="H6" s="2">
        <f t="shared" si="2"/>
        <v>60</v>
      </c>
    </row>
    <row r="7" spans="1:8" x14ac:dyDescent="0.25">
      <c r="A7" s="11"/>
      <c r="B7" s="2"/>
      <c r="C7" s="2"/>
      <c r="D7" s="2"/>
      <c r="E7" s="2"/>
      <c r="F7" s="2"/>
      <c r="G7" s="2"/>
      <c r="H7" s="2"/>
    </row>
    <row r="8" spans="1:8" x14ac:dyDescent="0.25">
      <c r="A8" s="11"/>
      <c r="B8" s="2"/>
      <c r="C8" s="2"/>
      <c r="D8" s="2"/>
      <c r="E8" s="2">
        <f>SUM(E4:E7)</f>
        <v>744</v>
      </c>
      <c r="F8" s="2">
        <f>SUM(F4:F7)</f>
        <v>12.4</v>
      </c>
      <c r="G8" s="2"/>
      <c r="H8" s="2">
        <f>SUM(H4:H7)</f>
        <v>590</v>
      </c>
    </row>
    <row r="9" spans="1:8" x14ac:dyDescent="0.25">
      <c r="A9" s="11" t="s">
        <v>24</v>
      </c>
      <c r="B9" s="2">
        <v>100</v>
      </c>
      <c r="C9" s="2" t="s">
        <v>20</v>
      </c>
      <c r="D9" s="2"/>
      <c r="E9" s="2"/>
      <c r="F9" s="2"/>
      <c r="G9" s="2"/>
      <c r="H9" s="2"/>
    </row>
    <row r="10" spans="1:8" x14ac:dyDescent="0.25">
      <c r="A10" s="15" t="s">
        <v>29</v>
      </c>
      <c r="B10" s="8"/>
      <c r="C10" s="8"/>
      <c r="D10" s="8"/>
      <c r="E10" s="8"/>
      <c r="F10" s="8"/>
      <c r="G10" s="8"/>
      <c r="H10" s="8">
        <f>H8+B9</f>
        <v>690</v>
      </c>
    </row>
    <row r="11" spans="1:8" x14ac:dyDescent="0.25">
      <c r="A11" s="11" t="s">
        <v>129</v>
      </c>
      <c r="B11" s="11"/>
      <c r="C11" s="11" t="s">
        <v>22</v>
      </c>
      <c r="D11" s="11">
        <v>8</v>
      </c>
      <c r="E11" s="11"/>
      <c r="F11" s="11"/>
      <c r="G11" s="11">
        <f>H10/D11</f>
        <v>86.25</v>
      </c>
      <c r="H11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view="pageLayout" topLeftCell="A16" zoomScale="130" zoomScaleNormal="100" zoomScalePageLayoutView="130" workbookViewId="0">
      <selection activeCell="A3" sqref="A3"/>
    </sheetView>
  </sheetViews>
  <sheetFormatPr defaultRowHeight="15" x14ac:dyDescent="0.25"/>
  <cols>
    <col min="1" max="1" width="24.5703125" customWidth="1"/>
    <col min="11" max="11" width="12.42578125" customWidth="1"/>
  </cols>
  <sheetData>
    <row r="1" spans="1:7" x14ac:dyDescent="0.25">
      <c r="A1" s="14" t="s">
        <v>138</v>
      </c>
      <c r="B1" s="14"/>
      <c r="C1" s="14"/>
    </row>
    <row r="2" spans="1:7" x14ac:dyDescent="0.25">
      <c r="A2" t="s">
        <v>139</v>
      </c>
    </row>
    <row r="4" spans="1:7" x14ac:dyDescent="0.25">
      <c r="A4" s="2" t="s">
        <v>0</v>
      </c>
      <c r="B4" s="2" t="s">
        <v>14</v>
      </c>
      <c r="C4" s="2" t="s">
        <v>11</v>
      </c>
      <c r="D4" s="2" t="s">
        <v>17</v>
      </c>
      <c r="E4" s="2" t="s">
        <v>33</v>
      </c>
      <c r="F4" s="2" t="s">
        <v>16</v>
      </c>
      <c r="G4" s="2" t="s">
        <v>35</v>
      </c>
    </row>
    <row r="5" spans="1:7" x14ac:dyDescent="0.25">
      <c r="A5" s="3" t="s">
        <v>18</v>
      </c>
      <c r="B5" s="2">
        <v>13.8</v>
      </c>
      <c r="C5" s="2" t="s">
        <v>15</v>
      </c>
      <c r="D5" s="2">
        <v>10.75</v>
      </c>
      <c r="E5" s="2">
        <v>149.80000000000001</v>
      </c>
      <c r="F5" s="2">
        <f t="shared" ref="F5:F10" si="0">B5*D5</f>
        <v>148.35</v>
      </c>
      <c r="G5" s="2"/>
    </row>
    <row r="6" spans="1:7" x14ac:dyDescent="0.25">
      <c r="A6" s="4" t="s">
        <v>1</v>
      </c>
      <c r="B6" s="2">
        <v>120</v>
      </c>
      <c r="C6" s="2" t="s">
        <v>19</v>
      </c>
      <c r="D6" s="2">
        <v>1.2</v>
      </c>
      <c r="E6" s="2"/>
      <c r="F6" s="2">
        <f t="shared" si="0"/>
        <v>144</v>
      </c>
      <c r="G6" s="2"/>
    </row>
    <row r="7" spans="1:7" x14ac:dyDescent="0.25">
      <c r="A7" s="4" t="s">
        <v>2</v>
      </c>
      <c r="B7" s="2">
        <v>1</v>
      </c>
      <c r="C7" s="2" t="s">
        <v>20</v>
      </c>
      <c r="D7" s="2">
        <v>75</v>
      </c>
      <c r="E7" s="2"/>
      <c r="F7" s="2">
        <f t="shared" si="0"/>
        <v>75</v>
      </c>
      <c r="G7" s="2"/>
    </row>
    <row r="8" spans="1:7" x14ac:dyDescent="0.25">
      <c r="A8" s="4" t="s">
        <v>3</v>
      </c>
      <c r="B8" s="2">
        <v>8</v>
      </c>
      <c r="C8" s="2" t="s">
        <v>22</v>
      </c>
      <c r="D8" s="2">
        <v>86.25</v>
      </c>
      <c r="E8" s="2"/>
      <c r="F8" s="2">
        <f t="shared" si="0"/>
        <v>690</v>
      </c>
      <c r="G8" s="2"/>
    </row>
    <row r="9" spans="1:7" x14ac:dyDescent="0.25">
      <c r="A9" s="4" t="s">
        <v>37</v>
      </c>
      <c r="B9" s="2">
        <v>8</v>
      </c>
      <c r="C9" s="2" t="s">
        <v>22</v>
      </c>
      <c r="D9" s="2">
        <v>20</v>
      </c>
      <c r="E9" s="2"/>
      <c r="F9" s="2">
        <f t="shared" si="0"/>
        <v>160</v>
      </c>
      <c r="G9" s="2"/>
    </row>
    <row r="10" spans="1:7" x14ac:dyDescent="0.25">
      <c r="A10" s="4" t="s">
        <v>38</v>
      </c>
      <c r="B10" s="2">
        <v>8</v>
      </c>
      <c r="C10" s="2" t="s">
        <v>22</v>
      </c>
      <c r="D10" s="2">
        <v>20</v>
      </c>
      <c r="E10" s="2"/>
      <c r="F10" s="2">
        <f t="shared" si="0"/>
        <v>160</v>
      </c>
      <c r="G10" s="2"/>
    </row>
    <row r="11" spans="1:7" x14ac:dyDescent="0.25">
      <c r="A11" s="5" t="s">
        <v>34</v>
      </c>
      <c r="B11" s="6"/>
      <c r="C11" s="6"/>
      <c r="D11" s="6"/>
      <c r="E11" s="6"/>
      <c r="F11" s="12">
        <f>SUM(F5:F10)</f>
        <v>1377.35</v>
      </c>
      <c r="G11" s="6">
        <f>20*F11</f>
        <v>27547</v>
      </c>
    </row>
    <row r="12" spans="1:7" x14ac:dyDescent="0.25">
      <c r="A12" s="4" t="s">
        <v>39</v>
      </c>
      <c r="B12" s="2">
        <v>3</v>
      </c>
      <c r="C12" s="2" t="s">
        <v>36</v>
      </c>
      <c r="D12" s="2"/>
      <c r="E12" s="2"/>
      <c r="F12" s="2">
        <f>F11*0.03</f>
        <v>41.320499999999996</v>
      </c>
      <c r="G12" s="2">
        <f>G11*0.03</f>
        <v>826.41</v>
      </c>
    </row>
    <row r="13" spans="1:7" x14ac:dyDescent="0.25">
      <c r="A13" s="4" t="s">
        <v>40</v>
      </c>
      <c r="B13" s="2">
        <v>2</v>
      </c>
      <c r="C13" s="2" t="s">
        <v>36</v>
      </c>
      <c r="D13" s="2"/>
      <c r="E13" s="2"/>
      <c r="F13" s="2">
        <f>F11*0.02</f>
        <v>27.546999999999997</v>
      </c>
      <c r="G13" s="2">
        <f>G11*0.02</f>
        <v>550.94000000000005</v>
      </c>
    </row>
    <row r="14" spans="1:7" x14ac:dyDescent="0.25">
      <c r="A14" s="7" t="s">
        <v>31</v>
      </c>
      <c r="B14" s="8">
        <v>20</v>
      </c>
      <c r="C14" s="8" t="s">
        <v>36</v>
      </c>
      <c r="D14" s="8"/>
      <c r="E14" s="8"/>
      <c r="F14" s="8">
        <f>F15-F11-F12-F13</f>
        <v>289.24350000000015</v>
      </c>
      <c r="G14" s="8">
        <f>G15-G11-G12</f>
        <v>6335.8100000000013</v>
      </c>
    </row>
    <row r="15" spans="1:7" x14ac:dyDescent="0.25">
      <c r="A15" s="9" t="s">
        <v>30</v>
      </c>
      <c r="B15" s="10"/>
      <c r="C15" s="10"/>
      <c r="D15" s="10"/>
      <c r="E15" s="10"/>
      <c r="F15" s="10">
        <f>(F11+F12+F13)*1.2</f>
        <v>1735.461</v>
      </c>
      <c r="G15" s="10">
        <f>20*F15</f>
        <v>34709.22</v>
      </c>
    </row>
    <row r="16" spans="1:7" x14ac:dyDescent="0.25">
      <c r="A16" s="4" t="s">
        <v>132</v>
      </c>
      <c r="B16" s="2"/>
      <c r="C16" s="2"/>
      <c r="D16" s="2"/>
      <c r="E16" s="2">
        <f>F15/E5</f>
        <v>11.585186915887849</v>
      </c>
      <c r="F16" s="2"/>
      <c r="G16" s="2"/>
    </row>
    <row r="17" spans="1:7" x14ac:dyDescent="0.25">
      <c r="A17" s="11" t="s">
        <v>133</v>
      </c>
      <c r="B17" s="2"/>
      <c r="C17" s="2"/>
      <c r="D17" s="2"/>
      <c r="E17" s="2">
        <v>20.399999999999999</v>
      </c>
      <c r="F17" s="2"/>
      <c r="G17" s="2"/>
    </row>
    <row r="18" spans="1:7" x14ac:dyDescent="0.25">
      <c r="A18" s="11"/>
      <c r="B18" s="11"/>
      <c r="C18" s="11"/>
      <c r="D18" s="11"/>
      <c r="E18" s="11"/>
      <c r="F18" s="11"/>
      <c r="G18" s="11"/>
    </row>
    <row r="20" spans="1:7" x14ac:dyDescent="0.25">
      <c r="A20" s="45" t="s">
        <v>137</v>
      </c>
      <c r="B20" s="45"/>
      <c r="C20" s="45"/>
      <c r="D20" s="45"/>
      <c r="E20" s="45"/>
      <c r="F20" s="45"/>
      <c r="G20" s="45"/>
    </row>
    <row r="21" spans="1:7" x14ac:dyDescent="0.25">
      <c r="A21" s="45"/>
      <c r="B21" s="45"/>
      <c r="C21" s="45"/>
      <c r="D21" s="45"/>
      <c r="E21" s="45"/>
      <c r="F21" s="45"/>
      <c r="G21" s="45"/>
    </row>
  </sheetData>
  <mergeCells count="1">
    <mergeCell ref="A20:G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0"/>
  <sheetViews>
    <sheetView workbookViewId="0">
      <selection activeCell="N8" sqref="N8"/>
    </sheetView>
  </sheetViews>
  <sheetFormatPr defaultRowHeight="15" x14ac:dyDescent="0.25"/>
  <cols>
    <col min="4" max="4" width="13.42578125" customWidth="1"/>
    <col min="7" max="7" width="12.85546875" customWidth="1"/>
    <col min="13" max="13" width="11.7109375" customWidth="1"/>
    <col min="14" max="14" width="13" customWidth="1"/>
  </cols>
  <sheetData>
    <row r="2" spans="1:14" ht="18.75" x14ac:dyDescent="0.3">
      <c r="A2" s="38" t="s">
        <v>42</v>
      </c>
      <c r="B2" s="34"/>
      <c r="C2" s="34"/>
      <c r="D2" s="34"/>
    </row>
    <row r="3" spans="1:14" ht="15.75" x14ac:dyDescent="0.25">
      <c r="A3" s="20" t="s">
        <v>43</v>
      </c>
      <c r="B3" s="20" t="s">
        <v>44</v>
      </c>
      <c r="C3" s="20" t="s">
        <v>44</v>
      </c>
      <c r="D3" s="20" t="s">
        <v>45</v>
      </c>
      <c r="E3" s="20" t="s">
        <v>46</v>
      </c>
      <c r="F3" s="20" t="s">
        <v>47</v>
      </c>
      <c r="G3" s="20" t="s">
        <v>48</v>
      </c>
      <c r="H3" s="21" t="s">
        <v>43</v>
      </c>
      <c r="I3" s="21" t="s">
        <v>14</v>
      </c>
      <c r="J3" s="21" t="s">
        <v>49</v>
      </c>
      <c r="K3" s="21" t="s">
        <v>50</v>
      </c>
      <c r="L3" s="21" t="s">
        <v>51</v>
      </c>
      <c r="M3" s="21" t="s">
        <v>52</v>
      </c>
      <c r="N3" s="21" t="s">
        <v>53</v>
      </c>
    </row>
    <row r="4" spans="1:14" ht="15.75" x14ac:dyDescent="0.25">
      <c r="A4" s="22" t="s">
        <v>54</v>
      </c>
      <c r="B4" s="23" t="s">
        <v>55</v>
      </c>
      <c r="C4" s="22" t="s">
        <v>56</v>
      </c>
      <c r="D4" s="22" t="s">
        <v>57</v>
      </c>
      <c r="E4" s="22">
        <v>108</v>
      </c>
      <c r="F4" s="22"/>
      <c r="G4" s="22" t="s">
        <v>58</v>
      </c>
      <c r="H4" s="24" t="s">
        <v>59</v>
      </c>
      <c r="I4" s="2">
        <v>12</v>
      </c>
      <c r="J4" s="25">
        <v>44.33</v>
      </c>
      <c r="K4" s="25">
        <f>I4*J4</f>
        <v>531.96</v>
      </c>
      <c r="L4" s="25">
        <v>79.540000000000006</v>
      </c>
      <c r="M4" s="25">
        <f>L4/I4</f>
        <v>6.6283333333333339</v>
      </c>
      <c r="N4" s="25">
        <f>J4/M4</f>
        <v>6.6879557455368364</v>
      </c>
    </row>
    <row r="5" spans="1:14" ht="15.75" x14ac:dyDescent="0.25">
      <c r="A5" s="22" t="s">
        <v>60</v>
      </c>
      <c r="B5" s="23" t="s">
        <v>55</v>
      </c>
      <c r="C5" s="22" t="s">
        <v>61</v>
      </c>
      <c r="D5" s="22" t="s">
        <v>62</v>
      </c>
      <c r="E5" s="22">
        <v>45</v>
      </c>
      <c r="F5" s="22"/>
      <c r="G5" s="22" t="s">
        <v>63</v>
      </c>
      <c r="H5" s="24" t="s">
        <v>64</v>
      </c>
      <c r="I5" s="2">
        <v>6</v>
      </c>
      <c r="J5" s="25">
        <v>67.06</v>
      </c>
      <c r="K5" s="25">
        <f t="shared" ref="K5:K20" si="0">I5*J5</f>
        <v>402.36</v>
      </c>
      <c r="L5" s="25">
        <v>8.16</v>
      </c>
      <c r="M5" s="25">
        <f t="shared" ref="M5:M20" si="1">L5/I5</f>
        <v>1.36</v>
      </c>
      <c r="N5" s="25">
        <f t="shared" ref="N5:N20" si="2">J5/M5</f>
        <v>49.308823529411761</v>
      </c>
    </row>
    <row r="6" spans="1:14" ht="15.75" x14ac:dyDescent="0.25">
      <c r="A6" s="22" t="s">
        <v>65</v>
      </c>
      <c r="B6" s="23" t="s">
        <v>55</v>
      </c>
      <c r="C6" s="22" t="s">
        <v>66</v>
      </c>
      <c r="D6" s="22" t="s">
        <v>67</v>
      </c>
      <c r="E6" s="22">
        <v>175</v>
      </c>
      <c r="F6" s="22"/>
      <c r="G6" s="22" t="s">
        <v>68</v>
      </c>
      <c r="H6" s="24" t="s">
        <v>69</v>
      </c>
      <c r="I6" s="2">
        <v>6</v>
      </c>
      <c r="J6" s="25">
        <v>29.52</v>
      </c>
      <c r="K6" s="25">
        <f t="shared" si="0"/>
        <v>177.12</v>
      </c>
      <c r="L6" s="25">
        <v>10.36</v>
      </c>
      <c r="M6" s="25">
        <f t="shared" si="1"/>
        <v>1.7266666666666666</v>
      </c>
      <c r="N6" s="25">
        <f t="shared" si="2"/>
        <v>17.096525096525099</v>
      </c>
    </row>
    <row r="7" spans="1:14" ht="15.75" x14ac:dyDescent="0.25">
      <c r="A7" s="22" t="s">
        <v>70</v>
      </c>
      <c r="B7" s="26" t="s">
        <v>71</v>
      </c>
      <c r="C7" s="27" t="s">
        <v>72</v>
      </c>
      <c r="D7" s="22" t="s">
        <v>67</v>
      </c>
      <c r="E7" s="22">
        <v>75</v>
      </c>
      <c r="F7" s="22"/>
      <c r="G7" s="22" t="s">
        <v>73</v>
      </c>
      <c r="H7" s="24" t="s">
        <v>74</v>
      </c>
      <c r="I7" s="2">
        <v>6</v>
      </c>
      <c r="J7" s="25">
        <v>48.94</v>
      </c>
      <c r="K7" s="25">
        <f t="shared" si="0"/>
        <v>293.64</v>
      </c>
      <c r="L7" s="25">
        <v>2.5</v>
      </c>
      <c r="M7" s="25">
        <f t="shared" si="1"/>
        <v>0.41666666666666669</v>
      </c>
      <c r="N7" s="25">
        <f>J7/M7</f>
        <v>117.45599999999999</v>
      </c>
    </row>
    <row r="8" spans="1:14" ht="15.75" x14ac:dyDescent="0.25">
      <c r="A8" s="22" t="s">
        <v>75</v>
      </c>
      <c r="B8" s="23" t="s">
        <v>55</v>
      </c>
      <c r="C8" s="22" t="s">
        <v>76</v>
      </c>
      <c r="D8" s="22" t="s">
        <v>77</v>
      </c>
      <c r="E8" s="22">
        <v>14</v>
      </c>
      <c r="F8" s="22"/>
      <c r="G8" s="22" t="s">
        <v>78</v>
      </c>
      <c r="H8" s="24" t="s">
        <v>79</v>
      </c>
      <c r="I8" s="2">
        <v>6</v>
      </c>
      <c r="J8" s="25">
        <v>43.78</v>
      </c>
      <c r="K8" s="25">
        <f t="shared" si="0"/>
        <v>262.68</v>
      </c>
      <c r="L8" s="25">
        <v>1</v>
      </c>
      <c r="M8" s="25">
        <f t="shared" si="1"/>
        <v>0.16666666666666666</v>
      </c>
      <c r="N8" s="25">
        <f t="shared" si="2"/>
        <v>262.68</v>
      </c>
    </row>
    <row r="9" spans="1:14" ht="15.75" x14ac:dyDescent="0.25">
      <c r="A9" s="22" t="s">
        <v>80</v>
      </c>
      <c r="B9" s="23" t="s">
        <v>55</v>
      </c>
      <c r="C9" s="22" t="s">
        <v>81</v>
      </c>
      <c r="D9" s="22" t="s">
        <v>82</v>
      </c>
      <c r="E9" s="22">
        <v>58</v>
      </c>
      <c r="F9" s="22"/>
      <c r="G9" s="22" t="s">
        <v>83</v>
      </c>
      <c r="H9" s="24" t="s">
        <v>84</v>
      </c>
      <c r="I9" s="2">
        <v>6</v>
      </c>
      <c r="J9" s="25">
        <v>15.15</v>
      </c>
      <c r="K9" s="25">
        <f t="shared" si="0"/>
        <v>90.9</v>
      </c>
      <c r="L9" s="25">
        <v>0.14000000000000001</v>
      </c>
      <c r="M9" s="25">
        <f t="shared" si="1"/>
        <v>2.3333333333333334E-2</v>
      </c>
      <c r="N9" s="25">
        <f t="shared" si="2"/>
        <v>649.28571428571422</v>
      </c>
    </row>
    <row r="10" spans="1:14" ht="15.75" x14ac:dyDescent="0.25">
      <c r="A10" s="22" t="s">
        <v>85</v>
      </c>
      <c r="B10" s="23" t="s">
        <v>55</v>
      </c>
      <c r="C10" s="22" t="s">
        <v>86</v>
      </c>
      <c r="D10" s="22" t="s">
        <v>62</v>
      </c>
      <c r="E10" s="22">
        <v>162</v>
      </c>
      <c r="F10" s="22"/>
      <c r="G10" s="22" t="s">
        <v>87</v>
      </c>
      <c r="H10" s="24" t="s">
        <v>88</v>
      </c>
      <c r="I10" s="2">
        <v>6</v>
      </c>
      <c r="J10" s="25">
        <v>85.14</v>
      </c>
      <c r="K10" s="25">
        <f t="shared" si="0"/>
        <v>510.84000000000003</v>
      </c>
      <c r="L10" s="25">
        <v>38.35</v>
      </c>
      <c r="M10" s="25">
        <f t="shared" si="1"/>
        <v>6.3916666666666666</v>
      </c>
      <c r="N10" s="25">
        <f t="shared" si="2"/>
        <v>13.320469361147328</v>
      </c>
    </row>
    <row r="11" spans="1:14" ht="15.75" x14ac:dyDescent="0.25">
      <c r="A11" s="22" t="s">
        <v>89</v>
      </c>
      <c r="B11" s="23" t="s">
        <v>55</v>
      </c>
      <c r="C11" s="22" t="s">
        <v>90</v>
      </c>
      <c r="D11" s="22" t="s">
        <v>57</v>
      </c>
      <c r="E11" s="22">
        <v>28</v>
      </c>
      <c r="F11" s="22"/>
      <c r="G11" s="22" t="s">
        <v>91</v>
      </c>
      <c r="H11" s="24" t="s">
        <v>92</v>
      </c>
      <c r="I11" s="2">
        <v>12</v>
      </c>
      <c r="J11" s="25">
        <v>19.73</v>
      </c>
      <c r="K11" s="25">
        <f t="shared" si="0"/>
        <v>236.76</v>
      </c>
      <c r="L11" s="25">
        <v>1.86</v>
      </c>
      <c r="M11" s="25">
        <f t="shared" si="1"/>
        <v>0.155</v>
      </c>
      <c r="N11" s="25">
        <f t="shared" si="2"/>
        <v>127.29032258064517</v>
      </c>
    </row>
    <row r="12" spans="1:14" ht="15.75" x14ac:dyDescent="0.25">
      <c r="A12" s="22" t="s">
        <v>93</v>
      </c>
      <c r="B12" s="23" t="s">
        <v>55</v>
      </c>
      <c r="C12" s="22" t="s">
        <v>94</v>
      </c>
      <c r="D12" s="22" t="s">
        <v>62</v>
      </c>
      <c r="E12" s="22">
        <v>79</v>
      </c>
      <c r="F12" s="22"/>
      <c r="G12" s="22" t="s">
        <v>95</v>
      </c>
      <c r="H12" s="24" t="s">
        <v>96</v>
      </c>
      <c r="I12" s="2">
        <v>6</v>
      </c>
      <c r="J12" s="25">
        <v>46.61</v>
      </c>
      <c r="K12" s="25">
        <f t="shared" si="0"/>
        <v>279.65999999999997</v>
      </c>
      <c r="L12" s="25">
        <v>10.52</v>
      </c>
      <c r="M12" s="25">
        <f t="shared" si="1"/>
        <v>1.7533333333333332</v>
      </c>
      <c r="N12" s="25">
        <f t="shared" si="2"/>
        <v>26.583650190114071</v>
      </c>
    </row>
    <row r="13" spans="1:14" ht="15.75" x14ac:dyDescent="0.25">
      <c r="A13" s="22" t="s">
        <v>97</v>
      </c>
      <c r="B13" s="23" t="s">
        <v>55</v>
      </c>
      <c r="C13" s="22" t="s">
        <v>98</v>
      </c>
      <c r="D13" s="22" t="s">
        <v>67</v>
      </c>
      <c r="E13" s="22">
        <v>100</v>
      </c>
      <c r="F13" s="22"/>
      <c r="G13" s="22" t="s">
        <v>99</v>
      </c>
      <c r="H13" s="24" t="s">
        <v>100</v>
      </c>
      <c r="I13" s="2">
        <v>6</v>
      </c>
      <c r="J13" s="25">
        <v>38.79</v>
      </c>
      <c r="K13" s="25">
        <f t="shared" si="0"/>
        <v>232.74</v>
      </c>
      <c r="L13" s="25">
        <v>4.53</v>
      </c>
      <c r="M13" s="25">
        <f t="shared" si="1"/>
        <v>0.755</v>
      </c>
      <c r="N13" s="25">
        <f t="shared" si="2"/>
        <v>51.377483443708606</v>
      </c>
    </row>
    <row r="14" spans="1:14" ht="15.75" x14ac:dyDescent="0.25">
      <c r="A14" s="22" t="s">
        <v>101</v>
      </c>
      <c r="B14" s="23" t="s">
        <v>55</v>
      </c>
      <c r="C14" s="22" t="s">
        <v>66</v>
      </c>
      <c r="D14" s="22" t="s">
        <v>67</v>
      </c>
      <c r="E14" s="22">
        <v>365</v>
      </c>
      <c r="F14" s="22"/>
      <c r="G14" s="22" t="s">
        <v>102</v>
      </c>
      <c r="H14" s="24" t="s">
        <v>103</v>
      </c>
      <c r="I14" s="2">
        <v>6</v>
      </c>
      <c r="J14" s="25">
        <v>36.08</v>
      </c>
      <c r="K14" s="25">
        <f t="shared" si="0"/>
        <v>216.48</v>
      </c>
      <c r="L14" s="25">
        <v>21.6</v>
      </c>
      <c r="M14" s="25">
        <f t="shared" si="1"/>
        <v>3.6</v>
      </c>
      <c r="N14" s="25">
        <f t="shared" si="2"/>
        <v>10.022222222222222</v>
      </c>
    </row>
    <row r="15" spans="1:14" ht="15.75" x14ac:dyDescent="0.25">
      <c r="A15" s="22" t="s">
        <v>104</v>
      </c>
      <c r="B15" s="23" t="s">
        <v>55</v>
      </c>
      <c r="C15" s="22" t="s">
        <v>66</v>
      </c>
      <c r="D15" s="22" t="s">
        <v>67</v>
      </c>
      <c r="E15" s="22">
        <v>120</v>
      </c>
      <c r="F15" s="22"/>
      <c r="G15" s="22" t="s">
        <v>105</v>
      </c>
      <c r="H15" s="24" t="s">
        <v>106</v>
      </c>
      <c r="I15" s="2">
        <v>6</v>
      </c>
      <c r="J15" s="25">
        <v>32.57</v>
      </c>
      <c r="K15" s="25">
        <f t="shared" si="0"/>
        <v>195.42000000000002</v>
      </c>
      <c r="L15" s="25">
        <v>7.1</v>
      </c>
      <c r="M15" s="25">
        <f t="shared" si="1"/>
        <v>1.1833333333333333</v>
      </c>
      <c r="N15" s="25">
        <f t="shared" si="2"/>
        <v>27.523943661971831</v>
      </c>
    </row>
    <row r="16" spans="1:14" ht="15.75" x14ac:dyDescent="0.25">
      <c r="A16" s="22" t="s">
        <v>107</v>
      </c>
      <c r="B16" s="23" t="s">
        <v>55</v>
      </c>
      <c r="C16" s="22" t="s">
        <v>108</v>
      </c>
      <c r="D16" s="22" t="s">
        <v>67</v>
      </c>
      <c r="E16" s="22">
        <v>222</v>
      </c>
      <c r="F16" s="22"/>
      <c r="G16" s="22" t="s">
        <v>109</v>
      </c>
      <c r="H16" s="24" t="s">
        <v>110</v>
      </c>
      <c r="I16" s="2">
        <v>6</v>
      </c>
      <c r="J16" s="25">
        <v>20.05</v>
      </c>
      <c r="K16" s="25">
        <f t="shared" si="0"/>
        <v>120.30000000000001</v>
      </c>
      <c r="L16" s="25">
        <v>7.39</v>
      </c>
      <c r="M16" s="25">
        <f t="shared" si="1"/>
        <v>1.2316666666666667</v>
      </c>
      <c r="N16" s="25">
        <f t="shared" si="2"/>
        <v>16.2787550744249</v>
      </c>
    </row>
    <row r="17" spans="1:14" ht="15.75" x14ac:dyDescent="0.25">
      <c r="A17" s="22" t="s">
        <v>111</v>
      </c>
      <c r="B17" s="23" t="s">
        <v>55</v>
      </c>
      <c r="C17" s="22" t="s">
        <v>112</v>
      </c>
      <c r="D17" s="22" t="s">
        <v>67</v>
      </c>
      <c r="E17" s="22">
        <v>60</v>
      </c>
      <c r="F17" s="22"/>
      <c r="G17" s="22" t="s">
        <v>113</v>
      </c>
      <c r="H17" s="24" t="s">
        <v>114</v>
      </c>
      <c r="I17" s="2">
        <v>6</v>
      </c>
      <c r="J17" s="25">
        <v>35.56</v>
      </c>
      <c r="K17" s="25">
        <f t="shared" si="0"/>
        <v>213.36</v>
      </c>
      <c r="L17" s="25">
        <v>1.39</v>
      </c>
      <c r="M17" s="25">
        <f t="shared" si="1"/>
        <v>0.23166666666666666</v>
      </c>
      <c r="N17" s="25">
        <f t="shared" si="2"/>
        <v>153.49640287769785</v>
      </c>
    </row>
    <row r="18" spans="1:14" ht="15.75" x14ac:dyDescent="0.25">
      <c r="A18" s="22" t="s">
        <v>115</v>
      </c>
      <c r="B18" s="23" t="s">
        <v>55</v>
      </c>
      <c r="C18" s="22" t="s">
        <v>86</v>
      </c>
      <c r="D18" s="22" t="s">
        <v>62</v>
      </c>
      <c r="E18" s="22">
        <v>350</v>
      </c>
      <c r="F18" s="22"/>
      <c r="G18" s="22" t="s">
        <v>116</v>
      </c>
      <c r="H18" s="24" t="s">
        <v>117</v>
      </c>
      <c r="I18" s="2">
        <v>6</v>
      </c>
      <c r="J18" s="25">
        <v>195.88</v>
      </c>
      <c r="K18" s="25">
        <f t="shared" si="0"/>
        <v>1175.28</v>
      </c>
      <c r="L18" s="25">
        <v>82.86</v>
      </c>
      <c r="M18" s="25">
        <f t="shared" si="1"/>
        <v>13.81</v>
      </c>
      <c r="N18" s="25">
        <f t="shared" si="2"/>
        <v>14.18392469225199</v>
      </c>
    </row>
    <row r="19" spans="1:14" ht="15.75" x14ac:dyDescent="0.25">
      <c r="A19" s="22" t="s">
        <v>118</v>
      </c>
      <c r="B19" s="23" t="s">
        <v>55</v>
      </c>
      <c r="C19" s="22" t="s">
        <v>112</v>
      </c>
      <c r="D19" s="22" t="s">
        <v>67</v>
      </c>
      <c r="E19" s="22">
        <v>240</v>
      </c>
      <c r="F19" s="22"/>
      <c r="G19" s="22" t="s">
        <v>119</v>
      </c>
      <c r="H19" s="24" t="s">
        <v>120</v>
      </c>
      <c r="I19" s="2">
        <v>6</v>
      </c>
      <c r="J19" s="25">
        <v>33.229999999999997</v>
      </c>
      <c r="K19" s="25">
        <f t="shared" si="0"/>
        <v>199.38</v>
      </c>
      <c r="L19" s="25">
        <v>5.55</v>
      </c>
      <c r="M19" s="25">
        <f t="shared" si="1"/>
        <v>0.92499999999999993</v>
      </c>
      <c r="N19" s="25">
        <f t="shared" si="2"/>
        <v>35.924324324324324</v>
      </c>
    </row>
    <row r="20" spans="1:14" ht="15.75" x14ac:dyDescent="0.25">
      <c r="A20" s="22" t="s">
        <v>121</v>
      </c>
      <c r="B20" s="23" t="s">
        <v>55</v>
      </c>
      <c r="C20" s="22" t="s">
        <v>90</v>
      </c>
      <c r="D20" s="22" t="s">
        <v>122</v>
      </c>
      <c r="E20" s="22">
        <v>70</v>
      </c>
      <c r="F20" s="22"/>
      <c r="G20" s="22" t="s">
        <v>123</v>
      </c>
      <c r="H20" s="24" t="s">
        <v>124</v>
      </c>
      <c r="I20" s="2">
        <v>6</v>
      </c>
      <c r="J20" s="25">
        <v>47.64</v>
      </c>
      <c r="K20" s="25">
        <f t="shared" si="0"/>
        <v>285.84000000000003</v>
      </c>
      <c r="L20" s="25">
        <v>2.33</v>
      </c>
      <c r="M20" s="25">
        <f t="shared" si="1"/>
        <v>0.38833333333333336</v>
      </c>
      <c r="N20" s="25">
        <f t="shared" si="2"/>
        <v>122.67811158798283</v>
      </c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5">
        <f>SUM(J4:J20)</f>
        <v>840.06</v>
      </c>
      <c r="K21" s="25">
        <f>SUM(K4:K20)</f>
        <v>5424.72</v>
      </c>
      <c r="L21" s="25">
        <f>SUM(L4:L20)</f>
        <v>285.18</v>
      </c>
      <c r="M21" s="25"/>
      <c r="N21" s="2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28"/>
      <c r="K22" s="28"/>
      <c r="L22" s="28"/>
      <c r="M22" s="28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33"/>
      <c r="K23" s="33">
        <f>K21/L21</f>
        <v>19.022091310751104</v>
      </c>
      <c r="L23" s="33" t="s">
        <v>125</v>
      </c>
      <c r="M23" s="33"/>
      <c r="N23" s="1"/>
    </row>
    <row r="25" spans="1:14" ht="18.75" x14ac:dyDescent="0.3">
      <c r="A25" s="39" t="s">
        <v>126</v>
      </c>
      <c r="B25" s="35"/>
      <c r="C25" s="35"/>
      <c r="D25" s="35"/>
      <c r="E25" s="35"/>
    </row>
    <row r="26" spans="1:14" ht="15.75" x14ac:dyDescent="0.25">
      <c r="A26" s="29" t="s">
        <v>43</v>
      </c>
      <c r="B26" s="20" t="s">
        <v>44</v>
      </c>
      <c r="C26" s="20" t="s">
        <v>44</v>
      </c>
      <c r="D26" s="20" t="s">
        <v>45</v>
      </c>
      <c r="E26" s="20" t="s">
        <v>46</v>
      </c>
      <c r="F26" s="20" t="s">
        <v>47</v>
      </c>
      <c r="G26" s="20" t="s">
        <v>48</v>
      </c>
      <c r="H26" s="21" t="s">
        <v>43</v>
      </c>
      <c r="I26" s="21" t="s">
        <v>127</v>
      </c>
      <c r="J26" s="11"/>
    </row>
    <row r="27" spans="1:14" ht="15.75" x14ac:dyDescent="0.25">
      <c r="A27" s="30" t="s">
        <v>121</v>
      </c>
      <c r="B27" s="23" t="s">
        <v>55</v>
      </c>
      <c r="C27" s="22" t="s">
        <v>56</v>
      </c>
      <c r="D27" s="22" t="s">
        <v>57</v>
      </c>
      <c r="E27" s="22">
        <v>108</v>
      </c>
      <c r="F27" s="22"/>
      <c r="G27" s="22">
        <v>12</v>
      </c>
      <c r="H27" s="31" t="s">
        <v>59</v>
      </c>
      <c r="I27" s="11">
        <v>135.5</v>
      </c>
      <c r="J27" s="11">
        <v>1626</v>
      </c>
    </row>
    <row r="28" spans="1:14" ht="15.75" x14ac:dyDescent="0.25">
      <c r="A28" s="30" t="s">
        <v>70</v>
      </c>
      <c r="B28" s="23" t="s">
        <v>55</v>
      </c>
      <c r="C28" s="22" t="s">
        <v>61</v>
      </c>
      <c r="D28" s="22" t="s">
        <v>62</v>
      </c>
      <c r="E28" s="22">
        <v>45</v>
      </c>
      <c r="F28" s="22"/>
      <c r="G28" s="22">
        <v>6</v>
      </c>
      <c r="H28" s="31" t="s">
        <v>64</v>
      </c>
      <c r="I28" s="11">
        <v>24.33</v>
      </c>
      <c r="J28" s="11">
        <v>145.97999999999999</v>
      </c>
    </row>
    <row r="29" spans="1:14" ht="15.75" x14ac:dyDescent="0.25">
      <c r="A29" s="30" t="s">
        <v>85</v>
      </c>
      <c r="B29" s="23" t="s">
        <v>55</v>
      </c>
      <c r="C29" s="22" t="s">
        <v>66</v>
      </c>
      <c r="D29" s="22" t="s">
        <v>67</v>
      </c>
      <c r="E29" s="22">
        <v>175</v>
      </c>
      <c r="F29" s="22"/>
      <c r="G29" s="22">
        <v>6</v>
      </c>
      <c r="H29" s="31" t="s">
        <v>69</v>
      </c>
      <c r="I29" s="11">
        <v>52</v>
      </c>
      <c r="J29" s="11">
        <v>312</v>
      </c>
    </row>
    <row r="30" spans="1:14" ht="15.75" x14ac:dyDescent="0.25">
      <c r="A30" s="30" t="s">
        <v>54</v>
      </c>
      <c r="B30" s="26" t="s">
        <v>71</v>
      </c>
      <c r="C30" s="27" t="s">
        <v>72</v>
      </c>
      <c r="D30" s="22" t="s">
        <v>67</v>
      </c>
      <c r="E30" s="22">
        <v>75</v>
      </c>
      <c r="F30" s="22"/>
      <c r="G30" s="22">
        <v>6</v>
      </c>
      <c r="H30" s="31" t="s">
        <v>74</v>
      </c>
      <c r="I30" s="11">
        <v>26</v>
      </c>
      <c r="J30" s="11">
        <v>156</v>
      </c>
    </row>
    <row r="31" spans="1:14" ht="15.75" x14ac:dyDescent="0.25">
      <c r="A31" s="30" t="s">
        <v>115</v>
      </c>
      <c r="B31" s="23" t="s">
        <v>55</v>
      </c>
      <c r="C31" s="22" t="s">
        <v>76</v>
      </c>
      <c r="D31" s="22" t="s">
        <v>77</v>
      </c>
      <c r="E31" s="22">
        <v>14</v>
      </c>
      <c r="F31" s="22"/>
      <c r="G31" s="22">
        <v>6</v>
      </c>
      <c r="H31" s="31" t="s">
        <v>79</v>
      </c>
      <c r="I31" s="11">
        <v>61</v>
      </c>
      <c r="J31" s="11">
        <v>366</v>
      </c>
    </row>
    <row r="32" spans="1:14" ht="15.75" x14ac:dyDescent="0.25">
      <c r="A32" s="30" t="s">
        <v>107</v>
      </c>
      <c r="B32" s="23" t="s">
        <v>55</v>
      </c>
      <c r="C32" s="22" t="s">
        <v>81</v>
      </c>
      <c r="D32" s="22" t="s">
        <v>82</v>
      </c>
      <c r="E32" s="22">
        <v>58</v>
      </c>
      <c r="F32" s="22"/>
      <c r="G32" s="22">
        <v>6</v>
      </c>
      <c r="H32" s="31" t="s">
        <v>84</v>
      </c>
      <c r="I32" s="11">
        <v>0</v>
      </c>
      <c r="J32" s="11">
        <v>0</v>
      </c>
    </row>
    <row r="33" spans="1:13" ht="15.75" x14ac:dyDescent="0.25">
      <c r="A33" s="30" t="s">
        <v>111</v>
      </c>
      <c r="B33" s="23" t="s">
        <v>55</v>
      </c>
      <c r="C33" s="22" t="s">
        <v>86</v>
      </c>
      <c r="D33" s="22" t="s">
        <v>62</v>
      </c>
      <c r="E33" s="22">
        <v>162</v>
      </c>
      <c r="F33" s="22"/>
      <c r="G33" s="22">
        <v>6</v>
      </c>
      <c r="H33" s="31" t="s">
        <v>88</v>
      </c>
      <c r="I33" s="11">
        <v>256</v>
      </c>
      <c r="J33" s="11">
        <v>1536</v>
      </c>
    </row>
    <row r="34" spans="1:13" ht="15.75" x14ac:dyDescent="0.25">
      <c r="A34" s="30" t="s">
        <v>89</v>
      </c>
      <c r="B34" s="23" t="s">
        <v>55</v>
      </c>
      <c r="C34" s="22" t="s">
        <v>90</v>
      </c>
      <c r="D34" s="22" t="s">
        <v>57</v>
      </c>
      <c r="E34" s="22">
        <v>28</v>
      </c>
      <c r="F34" s="22"/>
      <c r="G34" s="22">
        <v>12</v>
      </c>
      <c r="H34" s="31" t="s">
        <v>92</v>
      </c>
      <c r="I34" s="11">
        <v>8.5</v>
      </c>
      <c r="J34" s="11">
        <v>102</v>
      </c>
    </row>
    <row r="35" spans="1:13" ht="15.75" x14ac:dyDescent="0.25">
      <c r="A35" s="30" t="s">
        <v>75</v>
      </c>
      <c r="B35" s="23" t="s">
        <v>55</v>
      </c>
      <c r="C35" s="22" t="s">
        <v>94</v>
      </c>
      <c r="D35" s="22" t="s">
        <v>62</v>
      </c>
      <c r="E35" s="22">
        <v>79</v>
      </c>
      <c r="F35" s="22"/>
      <c r="G35" s="22">
        <v>6</v>
      </c>
      <c r="H35" s="31" t="s">
        <v>96</v>
      </c>
      <c r="I35" s="11">
        <v>26.35</v>
      </c>
      <c r="J35" s="11">
        <v>158.10000000000002</v>
      </c>
    </row>
    <row r="36" spans="1:13" ht="15.75" x14ac:dyDescent="0.25">
      <c r="A36" s="30" t="s">
        <v>80</v>
      </c>
      <c r="B36" s="23" t="s">
        <v>55</v>
      </c>
      <c r="C36" s="22" t="s">
        <v>98</v>
      </c>
      <c r="D36" s="22" t="s">
        <v>67</v>
      </c>
      <c r="E36" s="22">
        <v>100</v>
      </c>
      <c r="F36" s="22"/>
      <c r="G36" s="22">
        <v>6</v>
      </c>
      <c r="H36" s="31" t="s">
        <v>100</v>
      </c>
      <c r="I36" s="11">
        <v>18.600000000000001</v>
      </c>
      <c r="J36" s="11">
        <v>111.60000000000001</v>
      </c>
    </row>
    <row r="37" spans="1:13" ht="15.75" x14ac:dyDescent="0.25">
      <c r="A37" s="30" t="s">
        <v>97</v>
      </c>
      <c r="B37" s="23" t="s">
        <v>55</v>
      </c>
      <c r="C37" s="22" t="s">
        <v>66</v>
      </c>
      <c r="D37" s="22" t="s">
        <v>67</v>
      </c>
      <c r="E37" s="22">
        <v>365</v>
      </c>
      <c r="F37" s="22"/>
      <c r="G37" s="22">
        <v>6</v>
      </c>
      <c r="H37" s="31" t="s">
        <v>103</v>
      </c>
      <c r="I37" s="11">
        <v>58</v>
      </c>
      <c r="J37" s="11">
        <v>348</v>
      </c>
    </row>
    <row r="38" spans="1:13" ht="15.75" x14ac:dyDescent="0.25">
      <c r="A38" s="30" t="s">
        <v>118</v>
      </c>
      <c r="B38" s="23" t="s">
        <v>55</v>
      </c>
      <c r="C38" s="22" t="s">
        <v>66</v>
      </c>
      <c r="D38" s="22" t="s">
        <v>67</v>
      </c>
      <c r="E38" s="22">
        <v>120</v>
      </c>
      <c r="F38" s="22"/>
      <c r="G38" s="22">
        <v>6</v>
      </c>
      <c r="H38" s="31" t="s">
        <v>106</v>
      </c>
      <c r="I38" s="11">
        <v>18.96</v>
      </c>
      <c r="J38" s="11">
        <v>113.76</v>
      </c>
    </row>
    <row r="39" spans="1:13" ht="15.75" x14ac:dyDescent="0.25">
      <c r="A39" s="30" t="s">
        <v>104</v>
      </c>
      <c r="B39" s="23" t="s">
        <v>55</v>
      </c>
      <c r="C39" s="22" t="s">
        <v>108</v>
      </c>
      <c r="D39" s="22" t="s">
        <v>67</v>
      </c>
      <c r="E39" s="22">
        <v>222</v>
      </c>
      <c r="F39" s="22"/>
      <c r="G39" s="22">
        <v>6</v>
      </c>
      <c r="H39" s="31" t="s">
        <v>110</v>
      </c>
      <c r="I39" s="11">
        <v>15.35</v>
      </c>
      <c r="J39" s="11">
        <v>92.1</v>
      </c>
    </row>
    <row r="40" spans="1:13" ht="15.75" x14ac:dyDescent="0.25">
      <c r="A40" s="30" t="s">
        <v>93</v>
      </c>
      <c r="B40" s="23" t="s">
        <v>55</v>
      </c>
      <c r="C40" s="22" t="s">
        <v>112</v>
      </c>
      <c r="D40" s="22" t="s">
        <v>67</v>
      </c>
      <c r="E40" s="22">
        <v>60</v>
      </c>
      <c r="F40" s="22"/>
      <c r="G40" s="22">
        <v>6</v>
      </c>
      <c r="H40" s="31" t="s">
        <v>114</v>
      </c>
      <c r="I40" s="11">
        <v>42</v>
      </c>
      <c r="J40" s="11">
        <v>252</v>
      </c>
    </row>
    <row r="41" spans="1:13" ht="15.75" x14ac:dyDescent="0.25">
      <c r="A41" s="30" t="s">
        <v>101</v>
      </c>
      <c r="B41" s="23" t="s">
        <v>55</v>
      </c>
      <c r="C41" s="22" t="s">
        <v>86</v>
      </c>
      <c r="D41" s="22" t="s">
        <v>62</v>
      </c>
      <c r="E41" s="22">
        <v>350</v>
      </c>
      <c r="F41" s="22"/>
      <c r="G41" s="22">
        <v>6</v>
      </c>
      <c r="H41" s="31" t="s">
        <v>117</v>
      </c>
      <c r="I41" s="11">
        <v>298.45</v>
      </c>
      <c r="J41" s="11">
        <v>1790.6999999999998</v>
      </c>
    </row>
    <row r="42" spans="1:13" ht="15.75" x14ac:dyDescent="0.25">
      <c r="A42" s="30" t="s">
        <v>65</v>
      </c>
      <c r="B42" s="23" t="s">
        <v>55</v>
      </c>
      <c r="C42" s="22" t="s">
        <v>112</v>
      </c>
      <c r="D42" s="22" t="s">
        <v>67</v>
      </c>
      <c r="E42" s="22">
        <v>240</v>
      </c>
      <c r="F42" s="22"/>
      <c r="G42" s="22">
        <v>6</v>
      </c>
      <c r="H42" s="31" t="s">
        <v>120</v>
      </c>
      <c r="I42" s="11">
        <v>24.85</v>
      </c>
      <c r="J42" s="11">
        <v>149.10000000000002</v>
      </c>
    </row>
    <row r="43" spans="1:13" ht="15.75" x14ac:dyDescent="0.25">
      <c r="A43" s="30" t="s">
        <v>60</v>
      </c>
      <c r="B43" s="23" t="s">
        <v>55</v>
      </c>
      <c r="C43" s="22" t="s">
        <v>90</v>
      </c>
      <c r="D43" s="22" t="s">
        <v>122</v>
      </c>
      <c r="E43" s="22">
        <v>70</v>
      </c>
      <c r="F43" s="22"/>
      <c r="G43" s="22">
        <v>6</v>
      </c>
      <c r="H43" s="31" t="s">
        <v>124</v>
      </c>
      <c r="I43" s="11">
        <v>18.899999999999999</v>
      </c>
      <c r="J43" s="11">
        <v>113.39999999999999</v>
      </c>
    </row>
    <row r="44" spans="1:13" x14ac:dyDescent="0.25">
      <c r="J44" s="32">
        <v>7372.7400000000007</v>
      </c>
      <c r="K44">
        <v>285.2</v>
      </c>
    </row>
    <row r="46" spans="1:13" x14ac:dyDescent="0.25">
      <c r="I46" s="35"/>
      <c r="J46" s="35"/>
      <c r="K46" s="35">
        <f>J44/K44</f>
        <v>25.851122019635348</v>
      </c>
      <c r="L46" s="35" t="s">
        <v>125</v>
      </c>
      <c r="M46" s="35"/>
    </row>
    <row r="49" spans="1:14" ht="18.75" x14ac:dyDescent="0.3">
      <c r="A49" s="40" t="s">
        <v>128</v>
      </c>
      <c r="B49" s="41"/>
      <c r="C49" s="41"/>
      <c r="D49" s="41"/>
      <c r="E49" s="41"/>
    </row>
    <row r="50" spans="1:14" ht="15.75" x14ac:dyDescent="0.25">
      <c r="A50" s="20" t="s">
        <v>43</v>
      </c>
      <c r="B50" s="20" t="s">
        <v>44</v>
      </c>
      <c r="C50" s="20" t="s">
        <v>44</v>
      </c>
      <c r="D50" s="20" t="s">
        <v>45</v>
      </c>
      <c r="E50" s="20" t="s">
        <v>46</v>
      </c>
      <c r="F50" s="20" t="s">
        <v>47</v>
      </c>
      <c r="G50" s="20" t="s">
        <v>48</v>
      </c>
      <c r="H50" s="21" t="s">
        <v>43</v>
      </c>
      <c r="I50" s="21" t="s">
        <v>14</v>
      </c>
      <c r="J50" s="21" t="s">
        <v>49</v>
      </c>
      <c r="K50" s="21" t="s">
        <v>50</v>
      </c>
      <c r="L50" s="21" t="s">
        <v>51</v>
      </c>
      <c r="M50" s="21" t="s">
        <v>52</v>
      </c>
      <c r="N50" s="21" t="s">
        <v>53</v>
      </c>
    </row>
    <row r="51" spans="1:14" ht="15.75" x14ac:dyDescent="0.25">
      <c r="A51" s="22" t="s">
        <v>54</v>
      </c>
      <c r="B51" s="23" t="s">
        <v>55</v>
      </c>
      <c r="C51" s="22" t="s">
        <v>56</v>
      </c>
      <c r="D51" s="22" t="s">
        <v>57</v>
      </c>
      <c r="E51" s="22">
        <v>108</v>
      </c>
      <c r="F51" s="22"/>
      <c r="G51" s="22" t="s">
        <v>58</v>
      </c>
      <c r="H51" s="24" t="s">
        <v>59</v>
      </c>
      <c r="I51" s="2">
        <v>12</v>
      </c>
      <c r="J51" s="25">
        <v>42.5</v>
      </c>
      <c r="K51" s="25">
        <f>I51*J51</f>
        <v>510</v>
      </c>
      <c r="L51" s="25">
        <v>79.540000000000006</v>
      </c>
      <c r="M51" s="25">
        <f>L51/I51</f>
        <v>6.6283333333333339</v>
      </c>
      <c r="N51" s="25">
        <f>J51/M51</f>
        <v>6.4118682423937639</v>
      </c>
    </row>
    <row r="52" spans="1:14" ht="15.75" x14ac:dyDescent="0.25">
      <c r="A52" s="22" t="s">
        <v>60</v>
      </c>
      <c r="B52" s="23" t="s">
        <v>55</v>
      </c>
      <c r="C52" s="22" t="s">
        <v>61</v>
      </c>
      <c r="D52" s="22" t="s">
        <v>62</v>
      </c>
      <c r="E52" s="22">
        <v>45</v>
      </c>
      <c r="F52" s="22"/>
      <c r="G52" s="22" t="s">
        <v>63</v>
      </c>
      <c r="H52" s="24" t="s">
        <v>64</v>
      </c>
      <c r="I52" s="2">
        <v>6</v>
      </c>
      <c r="J52" s="25">
        <v>34.799999999999997</v>
      </c>
      <c r="K52" s="25">
        <f t="shared" ref="K52:K67" si="3">I52*J52</f>
        <v>208.79999999999998</v>
      </c>
      <c r="L52" s="25">
        <v>8.16</v>
      </c>
      <c r="M52" s="25">
        <f t="shared" ref="M52:M67" si="4">L52/I52</f>
        <v>1.36</v>
      </c>
      <c r="N52" s="25">
        <f t="shared" ref="N52:N67" si="5">J52/M52</f>
        <v>25.588235294117641</v>
      </c>
    </row>
    <row r="53" spans="1:14" ht="15.75" x14ac:dyDescent="0.25">
      <c r="A53" s="22" t="s">
        <v>65</v>
      </c>
      <c r="B53" s="23" t="s">
        <v>55</v>
      </c>
      <c r="C53" s="22" t="s">
        <v>66</v>
      </c>
      <c r="D53" s="22" t="s">
        <v>67</v>
      </c>
      <c r="E53" s="22">
        <v>175</v>
      </c>
      <c r="F53" s="22"/>
      <c r="G53" s="22" t="s">
        <v>68</v>
      </c>
      <c r="H53" s="24" t="s">
        <v>69</v>
      </c>
      <c r="I53" s="2">
        <v>6</v>
      </c>
      <c r="J53" s="25">
        <v>18</v>
      </c>
      <c r="K53" s="25">
        <f t="shared" si="3"/>
        <v>108</v>
      </c>
      <c r="L53" s="25">
        <v>10.36</v>
      </c>
      <c r="M53" s="25">
        <f t="shared" si="4"/>
        <v>1.7266666666666666</v>
      </c>
      <c r="N53" s="25">
        <f t="shared" si="5"/>
        <v>10.424710424710426</v>
      </c>
    </row>
    <row r="54" spans="1:14" ht="15.75" x14ac:dyDescent="0.25">
      <c r="A54" s="22" t="s">
        <v>70</v>
      </c>
      <c r="B54" s="26" t="s">
        <v>71</v>
      </c>
      <c r="C54" s="27" t="s">
        <v>72</v>
      </c>
      <c r="D54" s="22" t="s">
        <v>67</v>
      </c>
      <c r="E54" s="22">
        <v>75</v>
      </c>
      <c r="F54" s="22"/>
      <c r="G54" s="22" t="s">
        <v>73</v>
      </c>
      <c r="H54" s="24" t="s">
        <v>74</v>
      </c>
      <c r="I54" s="2">
        <v>6</v>
      </c>
      <c r="J54" s="25">
        <v>39.25</v>
      </c>
      <c r="K54" s="25">
        <f t="shared" si="3"/>
        <v>235.5</v>
      </c>
      <c r="L54" s="25">
        <v>2.5</v>
      </c>
      <c r="M54" s="25">
        <f t="shared" si="4"/>
        <v>0.41666666666666669</v>
      </c>
      <c r="N54" s="25">
        <f t="shared" si="5"/>
        <v>94.2</v>
      </c>
    </row>
    <row r="55" spans="1:14" ht="15.75" x14ac:dyDescent="0.25">
      <c r="A55" s="22" t="s">
        <v>75</v>
      </c>
      <c r="B55" s="23" t="s">
        <v>55</v>
      </c>
      <c r="C55" s="22" t="s">
        <v>76</v>
      </c>
      <c r="D55" s="22" t="s">
        <v>77</v>
      </c>
      <c r="E55" s="22">
        <v>14</v>
      </c>
      <c r="F55" s="22"/>
      <c r="G55" s="22" t="s">
        <v>78</v>
      </c>
      <c r="H55" s="24" t="s">
        <v>79</v>
      </c>
      <c r="I55" s="2">
        <v>6</v>
      </c>
      <c r="J55" s="25">
        <v>46</v>
      </c>
      <c r="K55" s="25">
        <f t="shared" si="3"/>
        <v>276</v>
      </c>
      <c r="L55" s="25">
        <v>1</v>
      </c>
      <c r="M55" s="25">
        <f t="shared" si="4"/>
        <v>0.16666666666666666</v>
      </c>
      <c r="N55" s="25">
        <f t="shared" si="5"/>
        <v>276</v>
      </c>
    </row>
    <row r="56" spans="1:14" ht="15.75" x14ac:dyDescent="0.25">
      <c r="A56" s="22" t="s">
        <v>80</v>
      </c>
      <c r="B56" s="23" t="s">
        <v>55</v>
      </c>
      <c r="C56" s="22" t="s">
        <v>81</v>
      </c>
      <c r="D56" s="22" t="s">
        <v>82</v>
      </c>
      <c r="E56" s="22">
        <v>58</v>
      </c>
      <c r="F56" s="22"/>
      <c r="G56" s="22" t="s">
        <v>83</v>
      </c>
      <c r="H56" s="24" t="s">
        <v>84</v>
      </c>
      <c r="I56" s="2">
        <v>6</v>
      </c>
      <c r="J56" s="25">
        <v>16.100000000000001</v>
      </c>
      <c r="K56" s="25">
        <f t="shared" si="3"/>
        <v>96.600000000000009</v>
      </c>
      <c r="L56" s="25">
        <v>0.14000000000000001</v>
      </c>
      <c r="M56" s="25">
        <f t="shared" si="4"/>
        <v>2.3333333333333334E-2</v>
      </c>
      <c r="N56" s="25">
        <f t="shared" si="5"/>
        <v>690</v>
      </c>
    </row>
    <row r="57" spans="1:14" ht="15.75" x14ac:dyDescent="0.25">
      <c r="A57" s="22" t="s">
        <v>85</v>
      </c>
      <c r="B57" s="23" t="s">
        <v>55</v>
      </c>
      <c r="C57" s="22" t="s">
        <v>86</v>
      </c>
      <c r="D57" s="22" t="s">
        <v>62</v>
      </c>
      <c r="E57" s="22">
        <v>162</v>
      </c>
      <c r="F57" s="22"/>
      <c r="G57" s="22" t="s">
        <v>87</v>
      </c>
      <c r="H57" s="24" t="s">
        <v>88</v>
      </c>
      <c r="I57" s="2">
        <v>6</v>
      </c>
      <c r="J57" s="25">
        <v>87</v>
      </c>
      <c r="K57" s="25">
        <f t="shared" si="3"/>
        <v>522</v>
      </c>
      <c r="L57" s="25">
        <v>38.35</v>
      </c>
      <c r="M57" s="25">
        <f t="shared" si="4"/>
        <v>6.3916666666666666</v>
      </c>
      <c r="N57" s="25">
        <f t="shared" si="5"/>
        <v>13.611473272490223</v>
      </c>
    </row>
    <row r="58" spans="1:14" ht="15.75" x14ac:dyDescent="0.25">
      <c r="A58" s="22" t="s">
        <v>89</v>
      </c>
      <c r="B58" s="23" t="s">
        <v>55</v>
      </c>
      <c r="C58" s="22" t="s">
        <v>90</v>
      </c>
      <c r="D58" s="22" t="s">
        <v>57</v>
      </c>
      <c r="E58" s="22">
        <v>28</v>
      </c>
      <c r="F58" s="22"/>
      <c r="G58" s="22" t="s">
        <v>91</v>
      </c>
      <c r="H58" s="24" t="s">
        <v>92</v>
      </c>
      <c r="I58" s="2">
        <v>12</v>
      </c>
      <c r="J58" s="25">
        <v>16.5</v>
      </c>
      <c r="K58" s="25">
        <f t="shared" si="3"/>
        <v>198</v>
      </c>
      <c r="L58" s="25">
        <v>1.86</v>
      </c>
      <c r="M58" s="25">
        <f t="shared" si="4"/>
        <v>0.155</v>
      </c>
      <c r="N58" s="25">
        <f t="shared" si="5"/>
        <v>106.45161290322581</v>
      </c>
    </row>
    <row r="59" spans="1:14" ht="15.75" x14ac:dyDescent="0.25">
      <c r="A59" s="22" t="s">
        <v>93</v>
      </c>
      <c r="B59" s="23" t="s">
        <v>55</v>
      </c>
      <c r="C59" s="22" t="s">
        <v>94</v>
      </c>
      <c r="D59" s="22" t="s">
        <v>62</v>
      </c>
      <c r="E59" s="22">
        <v>79</v>
      </c>
      <c r="F59" s="22"/>
      <c r="G59" s="22" t="s">
        <v>95</v>
      </c>
      <c r="H59" s="24" t="s">
        <v>96</v>
      </c>
      <c r="I59" s="2">
        <v>6</v>
      </c>
      <c r="J59" s="25">
        <v>34</v>
      </c>
      <c r="K59" s="25">
        <f t="shared" si="3"/>
        <v>204</v>
      </c>
      <c r="L59" s="25">
        <v>10.52</v>
      </c>
      <c r="M59" s="25">
        <f t="shared" si="4"/>
        <v>1.7533333333333332</v>
      </c>
      <c r="N59" s="25">
        <f t="shared" si="5"/>
        <v>19.391634980988595</v>
      </c>
    </row>
    <row r="60" spans="1:14" ht="15.75" x14ac:dyDescent="0.25">
      <c r="A60" s="22" t="s">
        <v>97</v>
      </c>
      <c r="B60" s="23" t="s">
        <v>55</v>
      </c>
      <c r="C60" s="22" t="s">
        <v>98</v>
      </c>
      <c r="D60" s="22" t="s">
        <v>67</v>
      </c>
      <c r="E60" s="22">
        <v>100</v>
      </c>
      <c r="F60" s="22"/>
      <c r="G60" s="22" t="s">
        <v>99</v>
      </c>
      <c r="H60" s="24" t="s">
        <v>100</v>
      </c>
      <c r="I60" s="2">
        <v>6</v>
      </c>
      <c r="J60" s="25">
        <v>31</v>
      </c>
      <c r="K60" s="25">
        <f t="shared" si="3"/>
        <v>186</v>
      </c>
      <c r="L60" s="25">
        <v>4.53</v>
      </c>
      <c r="M60" s="25">
        <f t="shared" si="4"/>
        <v>0.755</v>
      </c>
      <c r="N60" s="25">
        <f t="shared" si="5"/>
        <v>41.059602649006621</v>
      </c>
    </row>
    <row r="61" spans="1:14" ht="15.75" x14ac:dyDescent="0.25">
      <c r="A61" s="22" t="s">
        <v>101</v>
      </c>
      <c r="B61" s="23" t="s">
        <v>55</v>
      </c>
      <c r="C61" s="22" t="s">
        <v>66</v>
      </c>
      <c r="D61" s="22" t="s">
        <v>67</v>
      </c>
      <c r="E61" s="22">
        <v>365</v>
      </c>
      <c r="F61" s="22"/>
      <c r="G61" s="22" t="s">
        <v>102</v>
      </c>
      <c r="H61" s="24" t="s">
        <v>103</v>
      </c>
      <c r="I61" s="2">
        <v>6</v>
      </c>
      <c r="J61" s="25">
        <v>28</v>
      </c>
      <c r="K61" s="25">
        <f t="shared" si="3"/>
        <v>168</v>
      </c>
      <c r="L61" s="25">
        <v>21.6</v>
      </c>
      <c r="M61" s="25">
        <f t="shared" si="4"/>
        <v>3.6</v>
      </c>
      <c r="N61" s="25">
        <f t="shared" si="5"/>
        <v>7.7777777777777777</v>
      </c>
    </row>
    <row r="62" spans="1:14" ht="15.75" x14ac:dyDescent="0.25">
      <c r="A62" s="22" t="s">
        <v>104</v>
      </c>
      <c r="B62" s="23" t="s">
        <v>55</v>
      </c>
      <c r="C62" s="22" t="s">
        <v>66</v>
      </c>
      <c r="D62" s="22" t="s">
        <v>67</v>
      </c>
      <c r="E62" s="22">
        <v>120</v>
      </c>
      <c r="F62" s="22"/>
      <c r="G62" s="22" t="s">
        <v>105</v>
      </c>
      <c r="H62" s="24" t="s">
        <v>106</v>
      </c>
      <c r="I62" s="2">
        <v>6</v>
      </c>
      <c r="J62" s="25">
        <v>32.5</v>
      </c>
      <c r="K62" s="25">
        <f t="shared" si="3"/>
        <v>195</v>
      </c>
      <c r="L62" s="25">
        <v>7.1</v>
      </c>
      <c r="M62" s="25">
        <f t="shared" si="4"/>
        <v>1.1833333333333333</v>
      </c>
      <c r="N62" s="25">
        <f t="shared" si="5"/>
        <v>27.464788732394364</v>
      </c>
    </row>
    <row r="63" spans="1:14" ht="15.75" x14ac:dyDescent="0.25">
      <c r="A63" s="22" t="s">
        <v>107</v>
      </c>
      <c r="B63" s="23" t="s">
        <v>55</v>
      </c>
      <c r="C63" s="22" t="s">
        <v>108</v>
      </c>
      <c r="D63" s="22" t="s">
        <v>67</v>
      </c>
      <c r="E63" s="22">
        <v>222</v>
      </c>
      <c r="F63" s="22"/>
      <c r="G63" s="22" t="s">
        <v>109</v>
      </c>
      <c r="H63" s="24" t="s">
        <v>110</v>
      </c>
      <c r="I63" s="2">
        <v>6</v>
      </c>
      <c r="J63" s="25">
        <v>25</v>
      </c>
      <c r="K63" s="25">
        <f t="shared" si="3"/>
        <v>150</v>
      </c>
      <c r="L63" s="25">
        <v>7.39</v>
      </c>
      <c r="M63" s="25">
        <f t="shared" si="4"/>
        <v>1.2316666666666667</v>
      </c>
      <c r="N63" s="25">
        <f t="shared" si="5"/>
        <v>20.297699594046009</v>
      </c>
    </row>
    <row r="64" spans="1:14" ht="15.75" x14ac:dyDescent="0.25">
      <c r="A64" s="22" t="s">
        <v>111</v>
      </c>
      <c r="B64" s="23" t="s">
        <v>55</v>
      </c>
      <c r="C64" s="22" t="s">
        <v>112</v>
      </c>
      <c r="D64" s="22" t="s">
        <v>67</v>
      </c>
      <c r="E64" s="22">
        <v>60</v>
      </c>
      <c r="F64" s="22"/>
      <c r="G64" s="22" t="s">
        <v>113</v>
      </c>
      <c r="H64" s="24" t="s">
        <v>114</v>
      </c>
      <c r="I64" s="2">
        <v>6</v>
      </c>
      <c r="J64" s="25">
        <v>47.5</v>
      </c>
      <c r="K64" s="25">
        <f t="shared" si="3"/>
        <v>285</v>
      </c>
      <c r="L64" s="25">
        <v>1.39</v>
      </c>
      <c r="M64" s="25">
        <f t="shared" si="4"/>
        <v>0.23166666666666666</v>
      </c>
      <c r="N64" s="25">
        <f t="shared" si="5"/>
        <v>205.03597122302159</v>
      </c>
    </row>
    <row r="65" spans="1:14" ht="15.75" x14ac:dyDescent="0.25">
      <c r="A65" s="22" t="s">
        <v>115</v>
      </c>
      <c r="B65" s="23" t="s">
        <v>55</v>
      </c>
      <c r="C65" s="22" t="s">
        <v>86</v>
      </c>
      <c r="D65" s="22" t="s">
        <v>62</v>
      </c>
      <c r="E65" s="22">
        <v>350</v>
      </c>
      <c r="F65" s="22"/>
      <c r="G65" s="22" t="s">
        <v>116</v>
      </c>
      <c r="H65" s="24" t="s">
        <v>117</v>
      </c>
      <c r="I65" s="2">
        <v>6</v>
      </c>
      <c r="J65" s="25">
        <v>86.5</v>
      </c>
      <c r="K65" s="25">
        <f t="shared" si="3"/>
        <v>519</v>
      </c>
      <c r="L65" s="25">
        <v>82.86</v>
      </c>
      <c r="M65" s="25">
        <f t="shared" si="4"/>
        <v>13.81</v>
      </c>
      <c r="N65" s="25">
        <f t="shared" si="5"/>
        <v>6.2635771180304127</v>
      </c>
    </row>
    <row r="66" spans="1:14" ht="15.75" x14ac:dyDescent="0.25">
      <c r="A66" s="22" t="s">
        <v>118</v>
      </c>
      <c r="B66" s="23" t="s">
        <v>55</v>
      </c>
      <c r="C66" s="22" t="s">
        <v>112</v>
      </c>
      <c r="D66" s="22" t="s">
        <v>67</v>
      </c>
      <c r="E66" s="22">
        <v>240</v>
      </c>
      <c r="F66" s="22"/>
      <c r="G66" s="22" t="s">
        <v>119</v>
      </c>
      <c r="H66" s="24" t="s">
        <v>120</v>
      </c>
      <c r="I66" s="2">
        <v>6</v>
      </c>
      <c r="J66" s="25">
        <v>32.5</v>
      </c>
      <c r="K66" s="25">
        <f t="shared" si="3"/>
        <v>195</v>
      </c>
      <c r="L66" s="25">
        <v>5.55</v>
      </c>
      <c r="M66" s="25">
        <f t="shared" si="4"/>
        <v>0.92499999999999993</v>
      </c>
      <c r="N66" s="25">
        <f t="shared" si="5"/>
        <v>35.135135135135137</v>
      </c>
    </row>
    <row r="67" spans="1:14" ht="15.75" x14ac:dyDescent="0.25">
      <c r="A67" s="22" t="s">
        <v>121</v>
      </c>
      <c r="B67" s="23" t="s">
        <v>55</v>
      </c>
      <c r="C67" s="22" t="s">
        <v>90</v>
      </c>
      <c r="D67" s="22" t="s">
        <v>122</v>
      </c>
      <c r="E67" s="22">
        <v>70</v>
      </c>
      <c r="F67" s="22"/>
      <c r="G67" s="22" t="s">
        <v>123</v>
      </c>
      <c r="H67" s="24" t="s">
        <v>124</v>
      </c>
      <c r="I67" s="2">
        <v>6</v>
      </c>
      <c r="J67" s="25">
        <v>32.5</v>
      </c>
      <c r="K67" s="25">
        <f t="shared" si="3"/>
        <v>195</v>
      </c>
      <c r="L67" s="25">
        <v>2.33</v>
      </c>
      <c r="M67" s="25">
        <f t="shared" si="4"/>
        <v>0.38833333333333336</v>
      </c>
      <c r="N67" s="25">
        <f t="shared" si="5"/>
        <v>83.690987124463518</v>
      </c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5">
        <f>SUM(J51:J67)</f>
        <v>649.65</v>
      </c>
      <c r="K68" s="25">
        <f>SUM(K51:K67)</f>
        <v>4251.8999999999996</v>
      </c>
      <c r="L68" s="25">
        <f>SUM(L51:L67)</f>
        <v>285.18</v>
      </c>
      <c r="M68" s="25"/>
      <c r="N68" s="2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28"/>
      <c r="K69" s="28"/>
      <c r="L69" s="28"/>
      <c r="M69" s="28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36"/>
      <c r="J70" s="37"/>
      <c r="K70" s="37">
        <f>K68/L68</f>
        <v>14.909530822638333</v>
      </c>
      <c r="L70" s="37" t="s">
        <v>125</v>
      </c>
      <c r="M70" s="37"/>
      <c r="N7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98C2-2985-4399-A0C6-966E4E00CDBD}">
  <dimension ref="A1:C6"/>
  <sheetViews>
    <sheetView tabSelected="1" workbookViewId="0">
      <selection activeCell="G11" sqref="G11"/>
    </sheetView>
  </sheetViews>
  <sheetFormatPr defaultRowHeight="15" x14ac:dyDescent="0.25"/>
  <cols>
    <col min="1" max="1" width="11.7109375" customWidth="1"/>
    <col min="2" max="2" width="23.140625" customWidth="1"/>
    <col min="3" max="3" width="26.28515625" customWidth="1"/>
  </cols>
  <sheetData>
    <row r="1" spans="1:3" x14ac:dyDescent="0.25">
      <c r="B1" t="s">
        <v>145</v>
      </c>
      <c r="C1" t="s">
        <v>146</v>
      </c>
    </row>
    <row r="2" spans="1:3" x14ac:dyDescent="0.25">
      <c r="C2">
        <v>20</v>
      </c>
    </row>
    <row r="3" spans="1:3" x14ac:dyDescent="0.25">
      <c r="A3" t="s">
        <v>141</v>
      </c>
      <c r="B3" s="47">
        <v>1</v>
      </c>
      <c r="C3" s="46">
        <f>C$2*B3</f>
        <v>20</v>
      </c>
    </row>
    <row r="4" spans="1:3" x14ac:dyDescent="0.25">
      <c r="A4" t="s">
        <v>142</v>
      </c>
      <c r="B4" s="46">
        <v>12.85</v>
      </c>
      <c r="C4" s="46">
        <f>C$2*B4</f>
        <v>257</v>
      </c>
    </row>
    <row r="5" spans="1:3" x14ac:dyDescent="0.25">
      <c r="A5" t="s">
        <v>143</v>
      </c>
      <c r="B5" s="47">
        <v>8.5</v>
      </c>
      <c r="C5" s="46">
        <f>C$2*B5</f>
        <v>170</v>
      </c>
    </row>
    <row r="6" spans="1:3" x14ac:dyDescent="0.25">
      <c r="A6" t="s">
        <v>144</v>
      </c>
      <c r="B6" s="47">
        <v>4.9000000000000004</v>
      </c>
      <c r="C6" s="46">
        <f>C$2*B6</f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Seletuskiri</vt:lpstr>
      <vt:lpstr>materjali kulu</vt:lpstr>
      <vt:lpstr>protsessi aeg</vt:lpstr>
      <vt:lpstr>Omahind</vt:lpstr>
      <vt:lpstr>Turuhind</vt:lpstr>
      <vt:lpstr>materjali hinnad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2018-11-16T17:45:47Z</dcterms:modified>
</cp:coreProperties>
</file>